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65" windowHeight="8310" activeTab="1"/>
  </bookViews>
  <sheets>
    <sheet name="1.3." sheetId="1" r:id="rId1"/>
    <sheet name="1.6." sheetId="2" r:id="rId2"/>
  </sheets>
  <definedNames>
    <definedName name="_xlnm.Print_Titles" localSheetId="0">'1.3.'!$B:$D</definedName>
    <definedName name="_xlnm.Print_Titles" localSheetId="1">'1.6.'!$A:$C</definedName>
    <definedName name="_xlnm.Print_Area" localSheetId="0">'1.3.'!$B$2:$O$45</definedName>
    <definedName name="_xlnm.Print_Area" localSheetId="1">'1.6.'!$A$1:$P$93</definedName>
  </definedNames>
  <calcPr fullCalcOnLoad="1"/>
</workbook>
</file>

<file path=xl/sharedStrings.xml><?xml version="1.0" encoding="utf-8"?>
<sst xmlns="http://schemas.openxmlformats.org/spreadsheetml/2006/main" count="357" uniqueCount="165">
  <si>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</si>
  <si>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</si>
  <si>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</si>
  <si>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</si>
  <si>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</si>
  <si>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</si>
  <si>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</si>
  <si>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</si>
  <si>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</si>
  <si>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</si>
  <si>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</si>
  <si>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</si>
  <si>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</si>
  <si>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</si>
  <si>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</si>
  <si>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</si>
  <si>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</si>
  <si>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</si>
  <si>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</si>
  <si>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</si>
  <si>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</si>
  <si>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</si>
  <si>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</si>
  <si>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</si>
  <si>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</si>
  <si>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</si>
  <si>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</si>
  <si>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</si>
  <si>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</si>
  <si>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</si>
  <si>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</si>
  <si>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</si>
  <si>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</si>
  <si>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</si>
  <si>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</si>
  <si>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</si>
  <si>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</si>
  <si>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</si>
  <si>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</si>
  <si>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</si>
  <si>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</si>
  <si>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</si>
  <si>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</si>
  <si>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</si>
  <si>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</si>
  <si>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</si>
  <si>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</si>
  <si>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</si>
  <si>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</si>
  <si>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</si>
  <si>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</si>
  <si>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</si>
  <si>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</si>
  <si>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</si>
  <si>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</si>
  <si>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</si>
  <si>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</si>
  <si>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</si>
  <si>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</si>
  <si>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</si>
  <si>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</si>
  <si>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</si>
  <si>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</si>
  <si>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</si>
  <si>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</si>
  <si>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</si>
  <si>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</si>
  <si>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</si>
  <si>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</si>
  <si>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</si>
  <si>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</si>
  <si>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</si>
  <si>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</si>
  <si>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</si>
  <si>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</si>
  <si>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</si>
  <si>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</si>
  <si>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</si>
  <si>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</si>
  <si>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</si>
  <si>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</si>
  <si>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</si>
  <si>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</si>
  <si>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</si>
  <si>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</si>
  <si>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</si>
  <si>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</si>
  <si>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</si>
  <si>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</si>
  <si>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</si>
  <si>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</si>
  <si>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</si>
  <si>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</si>
  <si>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</si>
  <si>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</si>
  <si>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</si>
  <si>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</si>
  <si>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</si>
  <si>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</si>
  <si>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</si>
  <si>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</si>
  <si>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</si>
  <si>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</si>
  <si>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</si>
  <si>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</si>
  <si>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</si>
  <si>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</si>
  <si>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</si>
  <si>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</si>
  <si>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</si>
  <si>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</si>
  <si>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</si>
  <si>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</si>
  <si>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</si>
  <si>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</si>
  <si>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</si>
  <si>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</si>
  <si>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</si>
  <si>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</si>
  <si>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</si>
  <si>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</si>
  <si>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</si>
  <si>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</si>
  <si>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</si>
  <si>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</si>
  <si>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</si>
  <si>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</si>
  <si>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</si>
  <si>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</si>
  <si>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</si>
  <si>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</si>
  <si>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</si>
  <si>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</si>
  <si>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</si>
  <si>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</si>
  <si>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</si>
  <si>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</si>
  <si>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</si>
  <si>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</si>
  <si>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</si>
  <si>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</si>
  <si>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</si>
  <si>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</si>
  <si>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</si>
  <si>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</si>
  <si>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</si>
  <si>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</si>
  <si>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</si>
  <si>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</si>
  <si>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</si>
  <si>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</si>
  <si>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</si>
  <si>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</si>
  <si>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</si>
  <si>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</si>
  <si>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</si>
  <si>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</si>
  <si>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</si>
  <si>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ООО Сетевая Компания "Восток"</t>
  </si>
  <si>
    <t>Тюменская область</t>
  </si>
  <si>
    <t>625030 г. Тюмень ул. Олега Кошевого 26</t>
  </si>
  <si>
    <t>Генеральный директор</t>
  </si>
  <si>
    <t>Рожков К.С.</t>
  </si>
  <si>
    <t>Материальные расходы
(сумма строк 111,112,113)</t>
  </si>
  <si>
    <t>2021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</si>
</sst>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₽&quot;"/>
    <numFmt numFmtId="193" formatCode="#,##0.0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5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4" fontId="2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 indent="2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193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4" fillId="32" borderId="11" xfId="0" applyNumberFormat="1" applyFont="1" applyFill="1" applyBorder="1" applyAlignment="1">
      <alignment/>
    </xf>
    <xf numFmtId="49" fontId="4" fillId="32" borderId="11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left" vertical="center" wrapText="1" indent="2"/>
    </xf>
    <xf numFmtId="49" fontId="4" fillId="32" borderId="16" xfId="0" applyNumberFormat="1" applyFont="1" applyFill="1" applyBorder="1" applyAlignment="1">
      <alignment vertical="center"/>
    </xf>
    <xf numFmtId="0" fontId="4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wrapText="1" indent="3"/>
    </xf>
    <xf numFmtId="0" fontId="2" fillId="32" borderId="11" xfId="0" applyFont="1" applyFill="1" applyBorder="1" applyAlignment="1">
      <alignment horizontal="left" vertical="center" wrapText="1" indent="3"/>
    </xf>
    <xf numFmtId="0" fontId="4" fillId="32" borderId="11" xfId="0" applyFont="1" applyFill="1" applyBorder="1" applyAlignment="1">
      <alignment horizontal="left" wrapText="1" indent="3"/>
    </xf>
    <xf numFmtId="49" fontId="4" fillId="32" borderId="11" xfId="0" applyNumberFormat="1" applyFont="1" applyFill="1" applyBorder="1" applyAlignment="1">
      <alignment horizontal="left" vertical="center" wrapText="1" indent="3"/>
    </xf>
    <xf numFmtId="3" fontId="2" fillId="32" borderId="11" xfId="0" applyNumberFormat="1" applyFont="1" applyFill="1" applyBorder="1" applyAlignment="1">
      <alignment horizontal="left" vertical="center"/>
    </xf>
    <xf numFmtId="3" fontId="2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2:Q64"/>
  <sheetViews>
    <sheetView showGridLines="0" zoomScale="75" zoomScaleNormal="75" zoomScaleSheetLayoutView="70" zoomScalePageLayoutView="0" workbookViewId="0" topLeftCell="A1">
      <selection activeCell="I18" sqref="I18"/>
    </sheetView>
  </sheetViews>
  <sheetFormatPr defaultColWidth="9.140625" defaultRowHeight="12.75"/>
  <cols>
    <col min="1" max="1" width="9.140625" style="11" customWidth="1"/>
    <col min="2" max="2" width="46.57421875" style="11" customWidth="1"/>
    <col min="3" max="3" width="14.8515625" style="11" customWidth="1"/>
    <col min="4" max="4" width="9.140625" style="11" customWidth="1"/>
    <col min="5" max="7" width="20.00390625" style="11" customWidth="1"/>
    <col min="8" max="8" width="22.00390625" style="11" customWidth="1"/>
    <col min="9" max="12" width="20.00390625" style="11" customWidth="1"/>
    <col min="13" max="13" width="21.57421875" style="11" customWidth="1"/>
    <col min="14" max="15" width="20.00390625" style="11" customWidth="1"/>
    <col min="16" max="16384" width="9.140625" style="11" customWidth="1"/>
  </cols>
  <sheetData>
    <row r="1" ht="0.75" customHeight="1"/>
    <row r="2" spans="2:15" ht="67.5" customHeight="1">
      <c r="B2" s="27" t="s">
        <v>124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18.75" hidden="1"/>
    <row r="4" spans="2:15" ht="51" customHeight="1">
      <c r="B4" s="10" t="s">
        <v>4</v>
      </c>
      <c r="C4" s="68" t="s">
        <v>47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5" ht="18.75">
      <c r="B5" s="10" t="s">
        <v>5</v>
      </c>
      <c r="C5" s="68" t="s">
        <v>18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2:15" ht="18.75">
      <c r="B6" s="10" t="s">
        <v>20</v>
      </c>
      <c r="C6" s="68" t="s">
        <v>51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ht="9" customHeight="1">
      <c r="B7" s="10"/>
    </row>
    <row r="8" spans="2:17" ht="18.75">
      <c r="B8" s="10" t="s">
        <v>21</v>
      </c>
      <c r="E8" s="11" t="s">
        <v>158</v>
      </c>
      <c r="I8" s="12"/>
      <c r="J8" s="12"/>
      <c r="K8" s="12"/>
      <c r="L8" s="12"/>
      <c r="M8" s="12"/>
      <c r="N8" s="12"/>
      <c r="O8" s="12"/>
      <c r="P8" s="12"/>
      <c r="Q8" s="12"/>
    </row>
    <row r="9" spans="2:17" ht="18.75">
      <c r="B9" s="10" t="s">
        <v>22</v>
      </c>
      <c r="E9" s="20">
        <v>7203304688</v>
      </c>
      <c r="I9" s="12"/>
      <c r="J9" s="12"/>
      <c r="K9" s="12"/>
      <c r="L9" s="12"/>
      <c r="M9" s="12"/>
      <c r="N9" s="12"/>
      <c r="O9" s="12"/>
      <c r="P9" s="12"/>
      <c r="Q9" s="12"/>
    </row>
    <row r="10" spans="2:17" ht="18.75">
      <c r="B10" s="10" t="s">
        <v>23</v>
      </c>
      <c r="E10" s="11" t="s">
        <v>160</v>
      </c>
      <c r="I10" s="12"/>
      <c r="J10" s="12"/>
      <c r="K10" s="12"/>
      <c r="L10" s="12"/>
      <c r="M10" s="12"/>
      <c r="N10" s="12"/>
      <c r="O10" s="12"/>
      <c r="P10" s="12"/>
      <c r="Q10" s="12"/>
    </row>
    <row r="11" spans="2:17" ht="18.75">
      <c r="B11" s="10" t="s">
        <v>123</v>
      </c>
      <c r="E11" s="10" t="s">
        <v>159</v>
      </c>
      <c r="F11" s="10"/>
      <c r="G11" s="10"/>
      <c r="H11" s="10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8.75">
      <c r="B12" s="10" t="s">
        <v>24</v>
      </c>
      <c r="E12" s="11" t="s">
        <v>164</v>
      </c>
      <c r="I12" s="12"/>
      <c r="J12" s="12"/>
      <c r="K12" s="12"/>
      <c r="L12" s="12"/>
      <c r="M12" s="12"/>
      <c r="N12" s="12"/>
      <c r="O12" s="12"/>
      <c r="P12" s="12"/>
      <c r="Q12" s="12"/>
    </row>
    <row r="13" spans="8:15" ht="18" customHeight="1">
      <c r="H13" s="12"/>
      <c r="I13" s="12"/>
      <c r="J13" s="12"/>
      <c r="K13" s="12"/>
      <c r="L13" s="12"/>
      <c r="M13" s="12"/>
      <c r="O13" s="18"/>
    </row>
    <row r="14" spans="2:15" ht="32.25" customHeight="1">
      <c r="B14" s="70" t="s">
        <v>6</v>
      </c>
      <c r="C14" s="70" t="s">
        <v>7</v>
      </c>
      <c r="D14" s="70" t="s">
        <v>19</v>
      </c>
      <c r="E14" s="70" t="s">
        <v>31</v>
      </c>
      <c r="F14" s="70" t="s">
        <v>30</v>
      </c>
      <c r="G14" s="69" t="s">
        <v>28</v>
      </c>
      <c r="H14" s="69"/>
      <c r="I14" s="69"/>
      <c r="J14" s="70" t="s">
        <v>32</v>
      </c>
      <c r="K14" s="70" t="s">
        <v>130</v>
      </c>
      <c r="L14" s="69" t="s">
        <v>129</v>
      </c>
      <c r="M14" s="69"/>
      <c r="N14" s="69"/>
      <c r="O14" s="70" t="s">
        <v>110</v>
      </c>
    </row>
    <row r="15" spans="2:15" ht="171.75" customHeight="1">
      <c r="B15" s="71"/>
      <c r="C15" s="71"/>
      <c r="D15" s="71"/>
      <c r="E15" s="71"/>
      <c r="F15" s="71"/>
      <c r="G15" s="1" t="s">
        <v>25</v>
      </c>
      <c r="H15" s="1" t="s">
        <v>26</v>
      </c>
      <c r="I15" s="1" t="s">
        <v>27</v>
      </c>
      <c r="J15" s="71"/>
      <c r="K15" s="71"/>
      <c r="L15" s="1" t="s">
        <v>25</v>
      </c>
      <c r="M15" s="1" t="s">
        <v>26</v>
      </c>
      <c r="N15" s="1" t="s">
        <v>27</v>
      </c>
      <c r="O15" s="71"/>
    </row>
    <row r="16" spans="2:15" ht="14.25" customHeight="1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</row>
    <row r="17" spans="2:15" ht="93.75">
      <c r="B17" s="2" t="s">
        <v>33</v>
      </c>
      <c r="C17" s="3" t="s">
        <v>8</v>
      </c>
      <c r="D17" s="3" t="s">
        <v>9</v>
      </c>
      <c r="E17" s="7">
        <f>ROUNDUP(190629.42966,0)</f>
        <v>190630</v>
      </c>
      <c r="F17" s="7">
        <f>E17</f>
        <v>190630</v>
      </c>
      <c r="G17" s="7">
        <v>131170</v>
      </c>
      <c r="H17" s="7">
        <v>33522.79905</v>
      </c>
      <c r="I17" s="7">
        <v>25936</v>
      </c>
      <c r="J17" s="7">
        <v>160852</v>
      </c>
      <c r="K17" s="7">
        <v>160852</v>
      </c>
      <c r="L17" s="7">
        <v>55756</v>
      </c>
      <c r="M17" s="7">
        <v>13660</v>
      </c>
      <c r="N17" s="7">
        <v>91436</v>
      </c>
      <c r="O17" s="7"/>
    </row>
    <row r="18" spans="2:15" ht="40.5" customHeight="1">
      <c r="B18" s="2" t="s">
        <v>34</v>
      </c>
      <c r="C18" s="3" t="s">
        <v>8</v>
      </c>
      <c r="D18" s="3" t="s">
        <v>10</v>
      </c>
      <c r="E18" s="7">
        <v>160651.88009</v>
      </c>
      <c r="F18" s="7">
        <f>E18</f>
        <v>160651.88009</v>
      </c>
      <c r="G18" s="7">
        <f>'1.6.'!F16</f>
        <v>145327.83736000003</v>
      </c>
      <c r="H18" s="7">
        <v>9720.63658</v>
      </c>
      <c r="I18" s="7">
        <v>5601.88039</v>
      </c>
      <c r="J18" s="7">
        <v>151847</v>
      </c>
      <c r="K18" s="7">
        <f>J18</f>
        <v>151847</v>
      </c>
      <c r="L18" s="7">
        <v>86470.7</v>
      </c>
      <c r="M18" s="7">
        <v>3767.7</v>
      </c>
      <c r="N18" s="7">
        <f>J18-L18-M18</f>
        <v>61608.600000000006</v>
      </c>
      <c r="O18" s="7"/>
    </row>
    <row r="19" spans="2:15" ht="18.75">
      <c r="B19" s="2" t="s">
        <v>35</v>
      </c>
      <c r="C19" s="3" t="s">
        <v>8</v>
      </c>
      <c r="D19" s="3" t="s">
        <v>11</v>
      </c>
      <c r="E19" s="7">
        <f aca="true" t="shared" si="0" ref="E19:N19">E17-E18</f>
        <v>29978.11991000001</v>
      </c>
      <c r="F19" s="7">
        <f t="shared" si="0"/>
        <v>29978.11991000001</v>
      </c>
      <c r="G19" s="7">
        <f t="shared" si="0"/>
        <v>-14157.837360000034</v>
      </c>
      <c r="H19" s="7">
        <f t="shared" si="0"/>
        <v>23802.162470000003</v>
      </c>
      <c r="I19" s="7">
        <f t="shared" si="0"/>
        <v>20334.11961</v>
      </c>
      <c r="J19" s="7">
        <f t="shared" si="0"/>
        <v>9005</v>
      </c>
      <c r="K19" s="7">
        <f t="shared" si="0"/>
        <v>9005</v>
      </c>
      <c r="L19" s="7">
        <f t="shared" si="0"/>
        <v>-30714.699999999997</v>
      </c>
      <c r="M19" s="7">
        <f t="shared" si="0"/>
        <v>9892.3</v>
      </c>
      <c r="N19" s="7">
        <f t="shared" si="0"/>
        <v>29827.399999999994</v>
      </c>
      <c r="O19" s="7"/>
    </row>
    <row r="20" spans="2:15" ht="18.75">
      <c r="B20" s="2" t="s">
        <v>36</v>
      </c>
      <c r="C20" s="3" t="s">
        <v>8</v>
      </c>
      <c r="D20" s="3" t="s">
        <v>12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8.75">
      <c r="B21" s="2" t="s">
        <v>37</v>
      </c>
      <c r="C21" s="3" t="s">
        <v>8</v>
      </c>
      <c r="D21" s="3" t="s">
        <v>13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ht="18.75">
      <c r="B22" s="2" t="s">
        <v>38</v>
      </c>
      <c r="C22" s="3" t="s">
        <v>8</v>
      </c>
      <c r="D22" s="3" t="s">
        <v>14</v>
      </c>
      <c r="E22" s="7">
        <f>E17-E18</f>
        <v>29978.11991000001</v>
      </c>
      <c r="F22" s="7">
        <f>E22</f>
        <v>29978.11991000001</v>
      </c>
      <c r="G22" s="7">
        <f aca="true" t="shared" si="1" ref="G22:N22">G17-G18</f>
        <v>-14157.837360000034</v>
      </c>
      <c r="H22" s="7">
        <f t="shared" si="1"/>
        <v>23802.162470000003</v>
      </c>
      <c r="I22" s="7">
        <f t="shared" si="1"/>
        <v>20334.11961</v>
      </c>
      <c r="J22" s="7">
        <f t="shared" si="1"/>
        <v>9005</v>
      </c>
      <c r="K22" s="7">
        <f t="shared" si="1"/>
        <v>9005</v>
      </c>
      <c r="L22" s="7">
        <f t="shared" si="1"/>
        <v>-30714.699999999997</v>
      </c>
      <c r="M22" s="7">
        <f t="shared" si="1"/>
        <v>9892.3</v>
      </c>
      <c r="N22" s="7">
        <f t="shared" si="1"/>
        <v>29827.399999999994</v>
      </c>
      <c r="O22" s="7"/>
    </row>
    <row r="23" spans="2:15" ht="18.75">
      <c r="B23" s="2" t="s">
        <v>127</v>
      </c>
      <c r="C23" s="3" t="s">
        <v>8</v>
      </c>
      <c r="D23" s="3" t="s">
        <v>15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18.75">
      <c r="B24" s="2" t="s">
        <v>39</v>
      </c>
      <c r="C24" s="3" t="s">
        <v>8</v>
      </c>
      <c r="D24" s="3" t="s">
        <v>16</v>
      </c>
      <c r="E24" s="7">
        <f>F24</f>
        <v>649.1800000000001</v>
      </c>
      <c r="F24" s="7">
        <f>165.392+78.312+405.476</f>
        <v>649.1800000000001</v>
      </c>
      <c r="G24" s="7"/>
      <c r="H24" s="7"/>
      <c r="I24" s="7">
        <v>649</v>
      </c>
      <c r="J24" s="7">
        <v>241</v>
      </c>
      <c r="K24" s="7">
        <v>241</v>
      </c>
      <c r="L24" s="7">
        <v>241</v>
      </c>
      <c r="M24" s="7"/>
      <c r="N24" s="7"/>
      <c r="O24" s="7"/>
    </row>
    <row r="25" spans="2:15" ht="18.75">
      <c r="B25" s="2" t="s">
        <v>119</v>
      </c>
      <c r="C25" s="3" t="s">
        <v>8</v>
      </c>
      <c r="D25" s="3" t="s">
        <v>87</v>
      </c>
      <c r="E25" s="7">
        <v>4426</v>
      </c>
      <c r="F25" s="7">
        <f>E25</f>
        <v>4426</v>
      </c>
      <c r="G25" s="7"/>
      <c r="H25" s="7"/>
      <c r="I25" s="7">
        <f>E25</f>
        <v>4426</v>
      </c>
      <c r="J25" s="7">
        <v>2106</v>
      </c>
      <c r="K25" s="7">
        <v>2106</v>
      </c>
      <c r="L25" s="7"/>
      <c r="M25" s="7"/>
      <c r="N25" s="7">
        <v>2106</v>
      </c>
      <c r="O25" s="7"/>
    </row>
    <row r="26" spans="2:15" ht="18.75">
      <c r="B26" s="2" t="s">
        <v>40</v>
      </c>
      <c r="C26" s="3" t="s">
        <v>8</v>
      </c>
      <c r="D26" s="3" t="s">
        <v>17</v>
      </c>
      <c r="E26" s="7">
        <v>11200</v>
      </c>
      <c r="F26" s="7">
        <f>E26</f>
        <v>11200</v>
      </c>
      <c r="G26" s="7">
        <v>1369.94</v>
      </c>
      <c r="H26" s="7">
        <f>F26/F17*H17</f>
        <v>1969.5501723758066</v>
      </c>
      <c r="I26" s="7">
        <f>F26-G26-H26</f>
        <v>7860.509827624193</v>
      </c>
      <c r="J26" s="7">
        <v>4259</v>
      </c>
      <c r="K26" s="7">
        <v>4259</v>
      </c>
      <c r="L26" s="7">
        <v>1490.212854405081</v>
      </c>
      <c r="M26" s="7">
        <f>K26/K17*M17</f>
        <v>361.68614627110634</v>
      </c>
      <c r="N26" s="7">
        <f>K26-L26-M26</f>
        <v>2407.1009993238126</v>
      </c>
      <c r="O26" s="7"/>
    </row>
    <row r="27" spans="2:15" ht="18.75">
      <c r="B27" s="2" t="s">
        <v>120</v>
      </c>
      <c r="C27" s="3" t="s">
        <v>8</v>
      </c>
      <c r="D27" s="3" t="s">
        <v>43</v>
      </c>
      <c r="E27" s="7">
        <f>E22-E24+E25-E26</f>
        <v>22554.93991000001</v>
      </c>
      <c r="F27" s="7">
        <f>E27</f>
        <v>22554.93991000001</v>
      </c>
      <c r="G27" s="7">
        <f aca="true" t="shared" si="2" ref="G27:N27">G22-G24+G25-G26</f>
        <v>-15527.777360000035</v>
      </c>
      <c r="H27" s="7">
        <f t="shared" si="2"/>
        <v>21832.612297624197</v>
      </c>
      <c r="I27" s="7">
        <f t="shared" si="2"/>
        <v>16250.609782375808</v>
      </c>
      <c r="J27" s="7">
        <f t="shared" si="2"/>
        <v>6611</v>
      </c>
      <c r="K27" s="7">
        <f t="shared" si="2"/>
        <v>6611</v>
      </c>
      <c r="L27" s="7">
        <f t="shared" si="2"/>
        <v>-32445.912854405076</v>
      </c>
      <c r="M27" s="7">
        <f t="shared" si="2"/>
        <v>9530.613853728893</v>
      </c>
      <c r="N27" s="7">
        <f t="shared" si="2"/>
        <v>29526.299000676183</v>
      </c>
      <c r="O27" s="7"/>
    </row>
    <row r="28" spans="2:15" ht="18.75">
      <c r="B28" s="2" t="s">
        <v>121</v>
      </c>
      <c r="C28" s="3" t="s">
        <v>8</v>
      </c>
      <c r="D28" s="3" t="s">
        <v>44</v>
      </c>
      <c r="E28" s="7">
        <f>F28</f>
        <v>548</v>
      </c>
      <c r="F28" s="7">
        <v>548</v>
      </c>
      <c r="G28" s="7"/>
      <c r="H28" s="7">
        <f>F28/(H27+I27)*H27</f>
        <v>314.1612207592404</v>
      </c>
      <c r="I28" s="7">
        <f>F28-H28</f>
        <v>233.8387792407596</v>
      </c>
      <c r="J28" s="7">
        <v>1070</v>
      </c>
      <c r="K28" s="7">
        <v>1070</v>
      </c>
      <c r="L28" s="7"/>
      <c r="M28" s="7"/>
      <c r="N28" s="7"/>
      <c r="O28" s="7"/>
    </row>
    <row r="29" spans="2:15" ht="18.75">
      <c r="B29" s="2" t="s">
        <v>122</v>
      </c>
      <c r="C29" s="3" t="s">
        <v>8</v>
      </c>
      <c r="D29" s="3" t="s">
        <v>93</v>
      </c>
      <c r="E29" s="7">
        <f>E27-E28</f>
        <v>22006.93991000001</v>
      </c>
      <c r="F29" s="7">
        <f>E29</f>
        <v>22006.93991000001</v>
      </c>
      <c r="G29" s="7"/>
      <c r="H29" s="7"/>
      <c r="I29" s="7"/>
      <c r="J29" s="7">
        <f>J27-J28</f>
        <v>5541</v>
      </c>
      <c r="K29" s="7">
        <f>J29</f>
        <v>5541</v>
      </c>
      <c r="L29" s="7"/>
      <c r="M29" s="7"/>
      <c r="N29" s="7"/>
      <c r="O29" s="7"/>
    </row>
    <row r="30" spans="2:15" ht="18.75">
      <c r="B30" s="19" t="s">
        <v>128</v>
      </c>
      <c r="C30" s="3"/>
      <c r="D30" s="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62.25" customHeight="1">
      <c r="B31" s="2" t="s">
        <v>41</v>
      </c>
      <c r="C31" s="3" t="s">
        <v>8</v>
      </c>
      <c r="D31" s="3" t="s">
        <v>45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ht="37.5">
      <c r="B32" s="2" t="s">
        <v>42</v>
      </c>
      <c r="C32" s="3" t="s">
        <v>8</v>
      </c>
      <c r="D32" s="3" t="s">
        <v>46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ht="18.75">
      <c r="E33" s="20"/>
    </row>
    <row r="34" ht="18.75">
      <c r="B34" s="15" t="s">
        <v>29</v>
      </c>
    </row>
    <row r="35" spans="2:15" ht="21.75" customHeight="1">
      <c r="B35" s="68" t="s">
        <v>131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 ht="21.75" customHeight="1">
      <c r="B36" s="68" t="s">
        <v>132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8" ht="18.75">
      <c r="B38" s="15" t="s">
        <v>125</v>
      </c>
    </row>
    <row r="39" ht="18.75">
      <c r="B39" s="33" t="s">
        <v>126</v>
      </c>
    </row>
    <row r="40" ht="18.75">
      <c r="B40" s="33" t="s">
        <v>139</v>
      </c>
    </row>
    <row r="41" spans="10:15" ht="15" customHeight="1">
      <c r="J41" s="23"/>
      <c r="K41" s="23"/>
      <c r="L41" s="23"/>
      <c r="M41" s="23"/>
      <c r="N41" s="23"/>
      <c r="O41" s="23"/>
    </row>
    <row r="42" spans="2:15" ht="26.25">
      <c r="B42" s="22" t="s">
        <v>0</v>
      </c>
      <c r="J42" s="23"/>
      <c r="K42" s="23"/>
      <c r="L42" s="24"/>
      <c r="M42" s="24"/>
      <c r="N42" s="67" t="s">
        <v>162</v>
      </c>
      <c r="O42" s="67"/>
    </row>
    <row r="43" spans="2:15" ht="17.25" customHeight="1">
      <c r="B43" s="22"/>
      <c r="J43" s="23"/>
      <c r="K43" s="23"/>
      <c r="L43" s="25" t="s">
        <v>3</v>
      </c>
      <c r="M43" s="25"/>
      <c r="N43" s="25" t="s">
        <v>2</v>
      </c>
      <c r="O43" s="25"/>
    </row>
    <row r="44" spans="2:15" ht="26.25" hidden="1">
      <c r="B44" s="22" t="s">
        <v>1</v>
      </c>
      <c r="J44" s="23"/>
      <c r="K44" s="23"/>
      <c r="L44" s="24"/>
      <c r="M44" s="24"/>
      <c r="N44" s="23"/>
      <c r="O44" s="23"/>
    </row>
    <row r="45" spans="10:15" ht="22.5" customHeight="1" hidden="1">
      <c r="J45" s="23"/>
      <c r="K45" s="23"/>
      <c r="L45" s="25" t="s">
        <v>3</v>
      </c>
      <c r="M45" s="25"/>
      <c r="N45" s="25" t="s">
        <v>2</v>
      </c>
      <c r="O45" s="25"/>
    </row>
    <row r="49" ht="18.75">
      <c r="B49" s="26"/>
    </row>
    <row r="50" ht="18.75">
      <c r="B50" s="26"/>
    </row>
    <row r="51" ht="18.75">
      <c r="B51" s="26"/>
    </row>
    <row r="52" ht="18.75">
      <c r="B52" s="26"/>
    </row>
    <row r="53" ht="18.75">
      <c r="B53" s="26"/>
    </row>
    <row r="54" ht="18.75">
      <c r="B54" s="26"/>
    </row>
    <row r="55" ht="18.75">
      <c r="B55" s="26"/>
    </row>
    <row r="56" ht="18.75">
      <c r="B56" s="26"/>
    </row>
    <row r="57" ht="18.75">
      <c r="B57" s="26"/>
    </row>
    <row r="58" ht="18.75">
      <c r="B58" s="26"/>
    </row>
    <row r="59" ht="18.75">
      <c r="B59" s="26"/>
    </row>
    <row r="60" ht="18.75">
      <c r="B60" s="26"/>
    </row>
    <row r="61" ht="18.75">
      <c r="B61" s="26"/>
    </row>
    <row r="62" ht="18.75">
      <c r="B62" s="26"/>
    </row>
    <row r="63" ht="18.75">
      <c r="B63" s="26"/>
    </row>
    <row r="64" ht="18.75">
      <c r="B64" s="26"/>
    </row>
  </sheetData>
  <sheetProtection/>
  <mergeCells count="16">
    <mergeCell ref="B14:B15"/>
    <mergeCell ref="C14:C15"/>
    <mergeCell ref="D14:D15"/>
    <mergeCell ref="E14:E15"/>
    <mergeCell ref="B35:O35"/>
    <mergeCell ref="B36:O36"/>
    <mergeCell ref="N42:O42"/>
    <mergeCell ref="C4:O4"/>
    <mergeCell ref="G14:I14"/>
    <mergeCell ref="C6:O6"/>
    <mergeCell ref="C5:O5"/>
    <mergeCell ref="F14:F15"/>
    <mergeCell ref="K14:K15"/>
    <mergeCell ref="L14:N14"/>
    <mergeCell ref="O14:O15"/>
    <mergeCell ref="J14:J15"/>
  </mergeCells>
  <printOptions horizontalCentered="1"/>
  <pageMargins left="0.2362204724409449" right="0.2362204724409449" top="0.15748031496062992" bottom="0.15748031496062992" header="0" footer="0"/>
  <pageSetup horizontalDpi="600" verticalDpi="600" orientation="landscape" paperSize="9" scale="4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91"/>
  <sheetViews>
    <sheetView showGridLines="0" tabSelected="1" zoomScale="75" zoomScaleNormal="75" zoomScaleSheetLayoutView="70" zoomScalePageLayoutView="0" workbookViewId="0" topLeftCell="A9">
      <pane xSplit="3" ySplit="7" topLeftCell="D16" activePane="bottomRight" state="frozen"/>
      <selection pane="topLeft" activeCell="A9" sqref="A9"/>
      <selection pane="topRight" activeCell="D9" sqref="D9"/>
      <selection pane="bottomLeft" activeCell="A16" sqref="A16"/>
      <selection pane="bottomRight" activeCell="I49" sqref="I49"/>
    </sheetView>
  </sheetViews>
  <sheetFormatPr defaultColWidth="9.140625" defaultRowHeight="12.75"/>
  <cols>
    <col min="1" max="1" width="67.8515625" style="11" customWidth="1"/>
    <col min="2" max="2" width="14.8515625" style="11" customWidth="1"/>
    <col min="3" max="3" width="10.7109375" style="11" customWidth="1"/>
    <col min="4" max="4" width="21.421875" style="11" customWidth="1"/>
    <col min="5" max="6" width="20.00390625" style="11" customWidth="1"/>
    <col min="7" max="7" width="21.8515625" style="11" customWidth="1"/>
    <col min="8" max="8" width="22.8515625" style="11" customWidth="1"/>
    <col min="9" max="10" width="20.00390625" style="11" customWidth="1"/>
    <col min="11" max="11" width="20.7109375" style="11" customWidth="1"/>
    <col min="12" max="12" width="20.00390625" style="11" customWidth="1"/>
    <col min="13" max="13" width="21.7109375" style="11" customWidth="1"/>
    <col min="14" max="14" width="26.28125" style="11" customWidth="1"/>
    <col min="15" max="15" width="19.421875" style="11" customWidth="1"/>
    <col min="16" max="16" width="26.8515625" style="11" customWidth="1"/>
    <col min="17" max="16384" width="9.140625" style="11" customWidth="1"/>
  </cols>
  <sheetData>
    <row r="1" spans="1:16" ht="51">
      <c r="A1" s="27" t="s">
        <v>112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ht="22.5" customHeight="1">
      <c r="A3" s="10" t="s">
        <v>4</v>
      </c>
      <c r="B3" s="68" t="s">
        <v>47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8.75">
      <c r="A4" s="10" t="s">
        <v>5</v>
      </c>
      <c r="B4" s="68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8.75">
      <c r="A5" s="10" t="s">
        <v>20</v>
      </c>
      <c r="B5" s="68" t="s">
        <v>51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ht="18.75">
      <c r="A6" s="10"/>
    </row>
    <row r="7" spans="1:16" ht="18.75">
      <c r="A7" s="10" t="s">
        <v>21</v>
      </c>
      <c r="B7" s="11" t="s">
        <v>158</v>
      </c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8.75">
      <c r="A8" s="10" t="s">
        <v>22</v>
      </c>
      <c r="B8" s="20">
        <v>7203304688</v>
      </c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8.75">
      <c r="A9" s="10" t="s">
        <v>23</v>
      </c>
      <c r="B9" s="11" t="s">
        <v>160</v>
      </c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8.75">
      <c r="A10" s="10" t="s">
        <v>123</v>
      </c>
      <c r="B10" s="10" t="s">
        <v>159</v>
      </c>
      <c r="C10" s="10"/>
      <c r="D10" s="10"/>
      <c r="E10" s="10"/>
      <c r="F10" s="10"/>
      <c r="G10" s="10"/>
      <c r="H10" s="10"/>
      <c r="I10" s="10"/>
      <c r="J10" s="10"/>
      <c r="K10" s="10"/>
      <c r="L10" s="12"/>
      <c r="M10" s="12"/>
      <c r="N10" s="12"/>
      <c r="O10" s="12"/>
      <c r="P10" s="12"/>
    </row>
    <row r="11" spans="1:16" ht="18.75">
      <c r="A11" s="10" t="s">
        <v>24</v>
      </c>
      <c r="B11" s="11" t="s">
        <v>164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7:16" ht="14.25" customHeight="1">
      <c r="G12" s="12"/>
      <c r="H12" s="12"/>
      <c r="I12" s="12"/>
      <c r="J12" s="12"/>
      <c r="K12" s="12"/>
      <c r="L12" s="12"/>
      <c r="M12" s="12"/>
      <c r="N12" s="12"/>
      <c r="P12" s="18"/>
    </row>
    <row r="13" spans="1:16" ht="42" customHeight="1">
      <c r="A13" s="70" t="s">
        <v>6</v>
      </c>
      <c r="B13" s="70" t="s">
        <v>7</v>
      </c>
      <c r="C13" s="70" t="s">
        <v>19</v>
      </c>
      <c r="D13" s="70" t="s">
        <v>31</v>
      </c>
      <c r="E13" s="70" t="s">
        <v>52</v>
      </c>
      <c r="F13" s="69" t="s">
        <v>53</v>
      </c>
      <c r="G13" s="69"/>
      <c r="H13" s="69"/>
      <c r="I13" s="69"/>
      <c r="J13" s="70" t="s">
        <v>32</v>
      </c>
      <c r="K13" s="70" t="s">
        <v>86</v>
      </c>
      <c r="L13" s="69" t="s">
        <v>54</v>
      </c>
      <c r="M13" s="69"/>
      <c r="N13" s="69"/>
      <c r="O13" s="69"/>
      <c r="P13" s="70" t="s">
        <v>110</v>
      </c>
    </row>
    <row r="14" spans="1:16" ht="110.25" customHeight="1">
      <c r="A14" s="71"/>
      <c r="B14" s="71"/>
      <c r="C14" s="71"/>
      <c r="D14" s="71"/>
      <c r="E14" s="71"/>
      <c r="F14" s="1" t="s">
        <v>25</v>
      </c>
      <c r="G14" s="1" t="s">
        <v>26</v>
      </c>
      <c r="H14" s="1" t="s">
        <v>81</v>
      </c>
      <c r="I14" s="1" t="s">
        <v>27</v>
      </c>
      <c r="J14" s="71"/>
      <c r="K14" s="71"/>
      <c r="L14" s="1" t="s">
        <v>25</v>
      </c>
      <c r="M14" s="1" t="s">
        <v>26</v>
      </c>
      <c r="N14" s="1" t="s">
        <v>81</v>
      </c>
      <c r="O14" s="1" t="s">
        <v>27</v>
      </c>
      <c r="P14" s="71"/>
    </row>
    <row r="15" spans="1:16" ht="18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 t="s">
        <v>89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 t="s">
        <v>98</v>
      </c>
      <c r="O15" s="8">
        <v>15</v>
      </c>
      <c r="P15" s="8">
        <v>16</v>
      </c>
    </row>
    <row r="16" spans="1:16" s="15" customFormat="1" ht="56.25">
      <c r="A16" s="19" t="s">
        <v>103</v>
      </c>
      <c r="B16" s="35" t="s">
        <v>8</v>
      </c>
      <c r="C16" s="35" t="s">
        <v>17</v>
      </c>
      <c r="D16" s="45">
        <f>D17+D25+D30+D41+D42+D43+D46+D47+D48</f>
        <v>160645.54582</v>
      </c>
      <c r="E16" s="45">
        <f>E17+E25+E30+E41+E42+E43+E46+E47+E48</f>
        <v>160645.54582</v>
      </c>
      <c r="F16" s="45">
        <f>F17+F25+F30+F41+F42+F43+F46+F47+F48</f>
        <v>145327.83736000003</v>
      </c>
      <c r="G16" s="45">
        <f>G17+G25+G30+G41+G42+G43+G46+G47+G48</f>
        <v>9716.11826</v>
      </c>
      <c r="H16" s="45">
        <f>H17+H25+H30+H41+H42+H43+H46+H47+H48</f>
        <v>155043.95562000002</v>
      </c>
      <c r="I16" s="45">
        <f>I17+I25+I30+I41+I42+I43+I46+I47+I48</f>
        <v>5601.5902</v>
      </c>
      <c r="J16" s="45">
        <v>151847.28</v>
      </c>
      <c r="K16" s="45">
        <f>J16</f>
        <v>151847.28</v>
      </c>
      <c r="L16" s="45">
        <v>86470.528</v>
      </c>
      <c r="M16" s="45">
        <v>3767.573</v>
      </c>
      <c r="N16" s="45">
        <f aca="true" t="shared" si="0" ref="N16:N33">L16+M16</f>
        <v>90238.10100000001</v>
      </c>
      <c r="O16" s="45">
        <v>61609.177</v>
      </c>
      <c r="P16" s="41"/>
    </row>
    <row r="17" spans="1:16" s="15" customFormat="1" ht="37.5">
      <c r="A17" s="36" t="s">
        <v>163</v>
      </c>
      <c r="B17" s="35" t="s">
        <v>8</v>
      </c>
      <c r="C17" s="35" t="s">
        <v>43</v>
      </c>
      <c r="D17" s="45">
        <f>H17+I17</f>
        <v>48747.16594</v>
      </c>
      <c r="E17" s="45">
        <f>D17</f>
        <v>48747.16594</v>
      </c>
      <c r="F17" s="45">
        <f>F18+F19+F24</f>
        <v>40463.74825</v>
      </c>
      <c r="G17" s="45">
        <f>G18+G19+G24</f>
        <v>7936.61324</v>
      </c>
      <c r="H17" s="45">
        <f>F17+G17</f>
        <v>48400.361489999996</v>
      </c>
      <c r="I17" s="45">
        <f>I18+I19+I24</f>
        <v>346.80445</v>
      </c>
      <c r="J17" s="45">
        <f>N17+O17</f>
        <v>54780.52968</v>
      </c>
      <c r="K17" s="45">
        <f>J17</f>
        <v>54780.52968</v>
      </c>
      <c r="L17" s="45">
        <f>L18+L19+L25</f>
        <v>42975.53468</v>
      </c>
      <c r="M17" s="45">
        <f>M18+M19+M24++M25</f>
        <v>1246.23477</v>
      </c>
      <c r="N17" s="45">
        <f t="shared" si="0"/>
        <v>44221.76945</v>
      </c>
      <c r="O17" s="45">
        <f>O18+O19+O24++O25</f>
        <v>10558.76023</v>
      </c>
      <c r="P17" s="41"/>
    </row>
    <row r="18" spans="1:16" ht="18.75">
      <c r="A18" s="4" t="s">
        <v>114</v>
      </c>
      <c r="B18" s="3" t="s">
        <v>8</v>
      </c>
      <c r="C18" s="3" t="s">
        <v>90</v>
      </c>
      <c r="D18" s="46">
        <f>H18+I18</f>
        <v>17627.17337</v>
      </c>
      <c r="E18" s="46"/>
      <c r="F18" s="46">
        <v>9343.75568</v>
      </c>
      <c r="G18" s="46">
        <v>7936.61324</v>
      </c>
      <c r="H18" s="46">
        <f>F18+G18</f>
        <v>17280.36892</v>
      </c>
      <c r="I18" s="46">
        <v>346.80445</v>
      </c>
      <c r="J18" s="46">
        <f>N18+O18</f>
        <v>7991.915000000001</v>
      </c>
      <c r="K18" s="46"/>
      <c r="L18" s="46">
        <v>2114.82</v>
      </c>
      <c r="M18" s="46">
        <v>1092.7</v>
      </c>
      <c r="N18" s="46">
        <f t="shared" si="0"/>
        <v>3207.5200000000004</v>
      </c>
      <c r="O18" s="46">
        <v>4784.395</v>
      </c>
      <c r="P18" s="42"/>
    </row>
    <row r="19" spans="1:16" ht="75">
      <c r="A19" s="4" t="s">
        <v>146</v>
      </c>
      <c r="B19" s="6" t="s">
        <v>8</v>
      </c>
      <c r="C19" s="3" t="s">
        <v>91</v>
      </c>
      <c r="D19" s="47">
        <f aca="true" t="shared" si="1" ref="D19:D24">F19+G19+I19</f>
        <v>31119.99257</v>
      </c>
      <c r="E19" s="47">
        <f>D19</f>
        <v>31119.99257</v>
      </c>
      <c r="F19" s="47">
        <v>31119.99257</v>
      </c>
      <c r="G19" s="47"/>
      <c r="H19" s="47">
        <f aca="true" t="shared" si="2" ref="H19:H65">F19+G19</f>
        <v>31119.99257</v>
      </c>
      <c r="I19" s="47"/>
      <c r="J19" s="47">
        <f aca="true" t="shared" si="3" ref="J19:J24">L19+M19+O19</f>
        <v>22918.58668</v>
      </c>
      <c r="K19" s="47">
        <f aca="true" t="shared" si="4" ref="K19:K37">J19</f>
        <v>22918.58668</v>
      </c>
      <c r="L19" s="47">
        <v>22918.58668</v>
      </c>
      <c r="M19" s="47"/>
      <c r="N19" s="47">
        <f t="shared" si="0"/>
        <v>22918.58668</v>
      </c>
      <c r="O19" s="47"/>
      <c r="P19" s="43"/>
    </row>
    <row r="20" spans="1:16" ht="18.75">
      <c r="A20" s="16" t="s">
        <v>155</v>
      </c>
      <c r="B20" s="6" t="s">
        <v>8</v>
      </c>
      <c r="C20" s="3"/>
      <c r="D20" s="46">
        <f t="shared" si="1"/>
        <v>0</v>
      </c>
      <c r="E20" s="46">
        <f aca="true" t="shared" si="5" ref="E20:E65">D20</f>
        <v>0</v>
      </c>
      <c r="F20" s="46"/>
      <c r="G20" s="46"/>
      <c r="H20" s="46">
        <f t="shared" si="2"/>
        <v>0</v>
      </c>
      <c r="I20" s="46"/>
      <c r="J20" s="46">
        <f t="shared" si="3"/>
        <v>0</v>
      </c>
      <c r="K20" s="46">
        <f t="shared" si="4"/>
        <v>0</v>
      </c>
      <c r="L20" s="46"/>
      <c r="M20" s="46"/>
      <c r="N20" s="46">
        <f t="shared" si="0"/>
        <v>0</v>
      </c>
      <c r="O20" s="46"/>
      <c r="P20" s="42"/>
    </row>
    <row r="21" spans="1:16" ht="18.75">
      <c r="A21" s="16" t="s">
        <v>147</v>
      </c>
      <c r="B21" s="6" t="s">
        <v>8</v>
      </c>
      <c r="C21" s="3"/>
      <c r="D21" s="46">
        <f t="shared" si="1"/>
        <v>0</v>
      </c>
      <c r="E21" s="46">
        <f t="shared" si="5"/>
        <v>0</v>
      </c>
      <c r="F21" s="46"/>
      <c r="G21" s="46"/>
      <c r="H21" s="46">
        <f t="shared" si="2"/>
        <v>0</v>
      </c>
      <c r="I21" s="46"/>
      <c r="J21" s="46">
        <f t="shared" si="3"/>
        <v>0</v>
      </c>
      <c r="K21" s="46">
        <f t="shared" si="4"/>
        <v>0</v>
      </c>
      <c r="L21" s="46"/>
      <c r="M21" s="46"/>
      <c r="N21" s="46">
        <f t="shared" si="0"/>
        <v>0</v>
      </c>
      <c r="O21" s="46"/>
      <c r="P21" s="42"/>
    </row>
    <row r="22" spans="1:16" ht="18.75">
      <c r="A22" s="16" t="s">
        <v>148</v>
      </c>
      <c r="B22" s="6" t="s">
        <v>8</v>
      </c>
      <c r="C22" s="3"/>
      <c r="D22" s="46">
        <f t="shared" si="1"/>
        <v>31119.99257</v>
      </c>
      <c r="E22" s="46">
        <f t="shared" si="5"/>
        <v>31119.99257</v>
      </c>
      <c r="F22" s="46">
        <f>F19</f>
        <v>31119.99257</v>
      </c>
      <c r="G22" s="46"/>
      <c r="H22" s="46">
        <f t="shared" si="2"/>
        <v>31119.99257</v>
      </c>
      <c r="I22" s="46"/>
      <c r="J22" s="46">
        <f t="shared" si="3"/>
        <v>22918.58668</v>
      </c>
      <c r="K22" s="46">
        <f t="shared" si="4"/>
        <v>22918.58668</v>
      </c>
      <c r="L22" s="46">
        <f>L19</f>
        <v>22918.58668</v>
      </c>
      <c r="M22" s="46"/>
      <c r="N22" s="46">
        <f t="shared" si="0"/>
        <v>22918.58668</v>
      </c>
      <c r="O22" s="46"/>
      <c r="P22" s="42"/>
    </row>
    <row r="23" spans="1:16" ht="18.75">
      <c r="A23" s="16" t="s">
        <v>149</v>
      </c>
      <c r="B23" s="6" t="s">
        <v>8</v>
      </c>
      <c r="C23" s="3"/>
      <c r="D23" s="46">
        <f t="shared" si="1"/>
        <v>0</v>
      </c>
      <c r="E23" s="46">
        <f t="shared" si="5"/>
        <v>0</v>
      </c>
      <c r="F23" s="46"/>
      <c r="G23" s="46"/>
      <c r="H23" s="46">
        <f t="shared" si="2"/>
        <v>0</v>
      </c>
      <c r="I23" s="46"/>
      <c r="J23" s="46">
        <f t="shared" si="3"/>
        <v>0</v>
      </c>
      <c r="K23" s="46">
        <f t="shared" si="4"/>
        <v>0</v>
      </c>
      <c r="L23" s="46"/>
      <c r="M23" s="46"/>
      <c r="N23" s="46">
        <f t="shared" si="0"/>
        <v>0</v>
      </c>
      <c r="O23" s="46"/>
      <c r="P23" s="42"/>
    </row>
    <row r="24" spans="1:16" ht="37.5">
      <c r="A24" s="4" t="s">
        <v>59</v>
      </c>
      <c r="B24" s="3" t="s">
        <v>8</v>
      </c>
      <c r="C24" s="3" t="s">
        <v>92</v>
      </c>
      <c r="D24" s="46">
        <f t="shared" si="1"/>
        <v>0</v>
      </c>
      <c r="E24" s="46">
        <f t="shared" si="5"/>
        <v>0</v>
      </c>
      <c r="F24" s="46">
        <v>0</v>
      </c>
      <c r="G24" s="46">
        <v>0</v>
      </c>
      <c r="H24" s="46">
        <f t="shared" si="2"/>
        <v>0</v>
      </c>
      <c r="I24" s="46">
        <v>0</v>
      </c>
      <c r="J24" s="46">
        <f t="shared" si="3"/>
        <v>0</v>
      </c>
      <c r="K24" s="46">
        <f t="shared" si="4"/>
        <v>0</v>
      </c>
      <c r="L24" s="46">
        <v>0</v>
      </c>
      <c r="M24" s="46">
        <v>0</v>
      </c>
      <c r="N24" s="46">
        <f t="shared" si="0"/>
        <v>0</v>
      </c>
      <c r="O24" s="46">
        <v>0</v>
      </c>
      <c r="P24" s="42"/>
    </row>
    <row r="25" spans="1:16" s="15" customFormat="1" ht="45" customHeight="1">
      <c r="A25" s="36" t="s">
        <v>104</v>
      </c>
      <c r="B25" s="35" t="s">
        <v>8</v>
      </c>
      <c r="C25" s="35" t="s">
        <v>44</v>
      </c>
      <c r="D25" s="45">
        <f>H25+I25</f>
        <v>38183.39771</v>
      </c>
      <c r="E25" s="45">
        <f t="shared" si="5"/>
        <v>38183.39771</v>
      </c>
      <c r="F25" s="45">
        <f>F26+F29</f>
        <v>35299.47855</v>
      </c>
      <c r="G25" s="45">
        <f>G26</f>
        <v>0</v>
      </c>
      <c r="H25" s="45">
        <f>F25+G25</f>
        <v>35299.47855</v>
      </c>
      <c r="I25" s="48">
        <f>I26+I27+I28+I29</f>
        <v>2883.91916</v>
      </c>
      <c r="J25" s="45">
        <v>23870.028</v>
      </c>
      <c r="K25" s="45">
        <f t="shared" si="4"/>
        <v>23870.028</v>
      </c>
      <c r="L25" s="45">
        <v>17942.128</v>
      </c>
      <c r="M25" s="45">
        <v>153.53477</v>
      </c>
      <c r="N25" s="45">
        <f t="shared" si="0"/>
        <v>18095.66277</v>
      </c>
      <c r="O25" s="48">
        <f>K25-N25</f>
        <v>5774.365229999999</v>
      </c>
      <c r="P25" s="41"/>
    </row>
    <row r="26" spans="1:16" ht="18.75">
      <c r="A26" s="4" t="s">
        <v>50</v>
      </c>
      <c r="B26" s="3" t="s">
        <v>8</v>
      </c>
      <c r="C26" s="3" t="s">
        <v>99</v>
      </c>
      <c r="D26" s="46">
        <f>H26+I26</f>
        <v>1194.33796</v>
      </c>
      <c r="E26" s="46">
        <f>D26</f>
        <v>1194.33796</v>
      </c>
      <c r="F26" s="46">
        <v>1194.33796</v>
      </c>
      <c r="G26" s="50">
        <v>0</v>
      </c>
      <c r="H26" s="46">
        <f t="shared" si="2"/>
        <v>1194.33796</v>
      </c>
      <c r="I26" s="49">
        <v>0</v>
      </c>
      <c r="J26" s="46">
        <v>302</v>
      </c>
      <c r="K26" s="46">
        <f t="shared" si="4"/>
        <v>302</v>
      </c>
      <c r="L26" s="46">
        <v>103.91</v>
      </c>
      <c r="M26" s="50">
        <v>0.486</v>
      </c>
      <c r="N26" s="46">
        <f t="shared" si="0"/>
        <v>104.396</v>
      </c>
      <c r="O26" s="49">
        <f>K26-N26</f>
        <v>197.60399999999998</v>
      </c>
      <c r="P26" s="42"/>
    </row>
    <row r="27" spans="1:16" ht="18.75">
      <c r="A27" s="4" t="s">
        <v>55</v>
      </c>
      <c r="B27" s="3" t="s">
        <v>8</v>
      </c>
      <c r="C27" s="3" t="s">
        <v>100</v>
      </c>
      <c r="D27" s="46">
        <f>F27+G27+I27</f>
        <v>0</v>
      </c>
      <c r="E27" s="46">
        <f t="shared" si="5"/>
        <v>0</v>
      </c>
      <c r="F27" s="46">
        <v>0</v>
      </c>
      <c r="G27" s="46">
        <v>0</v>
      </c>
      <c r="H27" s="46">
        <f t="shared" si="2"/>
        <v>0</v>
      </c>
      <c r="I27" s="46">
        <v>0</v>
      </c>
      <c r="J27" s="46">
        <f>L27+M27+O27</f>
        <v>0</v>
      </c>
      <c r="K27" s="46">
        <f t="shared" si="4"/>
        <v>0</v>
      </c>
      <c r="L27" s="46">
        <v>0</v>
      </c>
      <c r="M27" s="46">
        <v>0</v>
      </c>
      <c r="N27" s="46">
        <f t="shared" si="0"/>
        <v>0</v>
      </c>
      <c r="O27" s="46">
        <v>0</v>
      </c>
      <c r="P27" s="42"/>
    </row>
    <row r="28" spans="1:16" ht="37.5">
      <c r="A28" s="4" t="s">
        <v>79</v>
      </c>
      <c r="B28" s="3" t="s">
        <v>8</v>
      </c>
      <c r="C28" s="3" t="s">
        <v>101</v>
      </c>
      <c r="D28" s="46">
        <f>F28+G28+I28</f>
        <v>0</v>
      </c>
      <c r="E28" s="46">
        <f t="shared" si="5"/>
        <v>0</v>
      </c>
      <c r="F28" s="49">
        <v>0</v>
      </c>
      <c r="G28" s="46">
        <v>0</v>
      </c>
      <c r="H28" s="46">
        <f t="shared" si="2"/>
        <v>0</v>
      </c>
      <c r="I28" s="46"/>
      <c r="J28" s="46">
        <f>L28+M28+O28</f>
        <v>0</v>
      </c>
      <c r="K28" s="46">
        <f t="shared" si="4"/>
        <v>0</v>
      </c>
      <c r="L28" s="49">
        <v>0</v>
      </c>
      <c r="M28" s="46">
        <v>0</v>
      </c>
      <c r="N28" s="46">
        <f t="shared" si="0"/>
        <v>0</v>
      </c>
      <c r="O28" s="46"/>
      <c r="P28" s="42"/>
    </row>
    <row r="29" spans="1:16" ht="42" customHeight="1">
      <c r="A29" s="4" t="s">
        <v>71</v>
      </c>
      <c r="B29" s="3" t="s">
        <v>8</v>
      </c>
      <c r="C29" s="3" t="s">
        <v>102</v>
      </c>
      <c r="D29" s="46">
        <f>F29+G29+I29</f>
        <v>36989.05975</v>
      </c>
      <c r="E29" s="46">
        <f t="shared" si="5"/>
        <v>36989.05975</v>
      </c>
      <c r="F29" s="46">
        <v>34105.14059</v>
      </c>
      <c r="G29" s="46"/>
      <c r="H29" s="46">
        <f t="shared" si="2"/>
        <v>34105.14059</v>
      </c>
      <c r="I29" s="46">
        <v>2883.91916</v>
      </c>
      <c r="J29" s="46">
        <f>L29+M29+O29</f>
        <v>10526.4</v>
      </c>
      <c r="K29" s="46">
        <f t="shared" si="4"/>
        <v>10526.4</v>
      </c>
      <c r="L29" s="46">
        <f>L63</f>
        <v>10518.4</v>
      </c>
      <c r="M29" s="46"/>
      <c r="N29" s="46">
        <f t="shared" si="0"/>
        <v>10518.4</v>
      </c>
      <c r="O29" s="46">
        <v>8</v>
      </c>
      <c r="P29" s="42"/>
    </row>
    <row r="30" spans="1:16" s="15" customFormat="1" ht="18.75">
      <c r="A30" s="36" t="s">
        <v>49</v>
      </c>
      <c r="B30" s="35" t="s">
        <v>8</v>
      </c>
      <c r="C30" s="35" t="s">
        <v>93</v>
      </c>
      <c r="D30" s="45">
        <f>H30+I30</f>
        <v>11764.954109999999</v>
      </c>
      <c r="E30" s="45">
        <f t="shared" si="5"/>
        <v>11764.954109999999</v>
      </c>
      <c r="F30" s="45">
        <v>10504.48058</v>
      </c>
      <c r="G30" s="45">
        <v>1260.47353</v>
      </c>
      <c r="H30" s="45">
        <f t="shared" si="2"/>
        <v>11764.954109999999</v>
      </c>
      <c r="I30" s="46">
        <v>0</v>
      </c>
      <c r="J30" s="45">
        <f>L30+M30+O30</f>
        <v>14878.33096</v>
      </c>
      <c r="K30" s="45">
        <f t="shared" si="4"/>
        <v>14878.33096</v>
      </c>
      <c r="L30" s="45">
        <v>10278.58</v>
      </c>
      <c r="M30" s="45">
        <v>1956.269</v>
      </c>
      <c r="N30" s="45">
        <f t="shared" si="0"/>
        <v>12234.849</v>
      </c>
      <c r="O30" s="45">
        <v>2643.48196</v>
      </c>
      <c r="P30" s="41"/>
    </row>
    <row r="31" spans="1:16" ht="18.75">
      <c r="A31" s="16" t="s">
        <v>143</v>
      </c>
      <c r="B31" s="3" t="s">
        <v>8</v>
      </c>
      <c r="C31" s="3"/>
      <c r="D31" s="53">
        <f>H31+I31</f>
        <v>203.70117</v>
      </c>
      <c r="E31" s="46">
        <f t="shared" si="5"/>
        <v>203.70117</v>
      </c>
      <c r="F31" s="46">
        <v>203.70117</v>
      </c>
      <c r="G31" s="46">
        <v>0</v>
      </c>
      <c r="H31" s="46">
        <f t="shared" si="2"/>
        <v>203.70117</v>
      </c>
      <c r="I31" s="46">
        <v>0</v>
      </c>
      <c r="J31" s="46">
        <f>175.352+2757.28898+595.33002+518.903</f>
        <v>4046.874</v>
      </c>
      <c r="K31" s="46">
        <f t="shared" si="4"/>
        <v>4046.874</v>
      </c>
      <c r="L31" s="46">
        <f>346.434+172.414+695+750</f>
        <v>1963.848</v>
      </c>
      <c r="M31" s="46">
        <f>M30-M32-M33</f>
        <v>459.6580900000001</v>
      </c>
      <c r="N31" s="46">
        <f t="shared" si="0"/>
        <v>2423.50609</v>
      </c>
      <c r="O31" s="46">
        <f>K31-N31</f>
        <v>1623.36791</v>
      </c>
      <c r="P31" s="42"/>
    </row>
    <row r="32" spans="1:16" ht="18.75">
      <c r="A32" s="16" t="s">
        <v>144</v>
      </c>
      <c r="B32" s="3" t="s">
        <v>8</v>
      </c>
      <c r="C32" s="3"/>
      <c r="D32" s="53">
        <f>H32+I32</f>
        <v>97.07547000000001</v>
      </c>
      <c r="E32" s="46">
        <f>D32</f>
        <v>97.07547000000001</v>
      </c>
      <c r="F32" s="46">
        <v>79.92212</v>
      </c>
      <c r="G32" s="46">
        <v>17.15335</v>
      </c>
      <c r="H32" s="46">
        <f t="shared" si="2"/>
        <v>97.07547000000001</v>
      </c>
      <c r="I32" s="46">
        <v>0</v>
      </c>
      <c r="J32" s="46">
        <f>J30-J31-J33</f>
        <v>4987.8585299999995</v>
      </c>
      <c r="K32" s="46">
        <f t="shared" si="4"/>
        <v>4987.8585299999995</v>
      </c>
      <c r="L32" s="46">
        <f>L30-L33-L31</f>
        <v>2952.5554199999997</v>
      </c>
      <c r="M32" s="46">
        <v>1181.31091</v>
      </c>
      <c r="N32" s="46">
        <f t="shared" si="0"/>
        <v>4133.86633</v>
      </c>
      <c r="O32" s="46">
        <f>K32-N32</f>
        <v>853.9921999999997</v>
      </c>
      <c r="P32" s="42"/>
    </row>
    <row r="33" spans="1:16" ht="18.75">
      <c r="A33" s="16" t="s">
        <v>145</v>
      </c>
      <c r="B33" s="3" t="s">
        <v>8</v>
      </c>
      <c r="C33" s="3"/>
      <c r="D33" s="53">
        <f>H33+I33</f>
        <v>11464.17747</v>
      </c>
      <c r="E33" s="46">
        <f t="shared" si="5"/>
        <v>11464.17747</v>
      </c>
      <c r="F33" s="46">
        <f>F30-F31-F32</f>
        <v>10220.85729</v>
      </c>
      <c r="G33" s="46">
        <f>G30-G31-G32</f>
        <v>1243.32018</v>
      </c>
      <c r="H33" s="46">
        <f t="shared" si="2"/>
        <v>11464.17747</v>
      </c>
      <c r="I33" s="46">
        <v>0</v>
      </c>
      <c r="J33" s="46">
        <v>5843.59843</v>
      </c>
      <c r="K33" s="46">
        <f t="shared" si="4"/>
        <v>5843.59843</v>
      </c>
      <c r="L33" s="46">
        <v>5362.17658</v>
      </c>
      <c r="M33" s="46">
        <v>315.3</v>
      </c>
      <c r="N33" s="46">
        <f t="shared" si="0"/>
        <v>5677.4765800000005</v>
      </c>
      <c r="O33" s="46">
        <f>K33-N33</f>
        <v>166.12184999999954</v>
      </c>
      <c r="P33" s="42"/>
    </row>
    <row r="34" spans="1:16" ht="56.25">
      <c r="A34" s="5" t="s">
        <v>137</v>
      </c>
      <c r="B34" s="3" t="s">
        <v>77</v>
      </c>
      <c r="C34" s="3" t="s">
        <v>48</v>
      </c>
      <c r="D34" s="52">
        <v>49.75</v>
      </c>
      <c r="E34" s="51">
        <v>39</v>
      </c>
      <c r="F34" s="52">
        <v>33</v>
      </c>
      <c r="G34" s="52">
        <v>6</v>
      </c>
      <c r="H34" s="52">
        <v>39</v>
      </c>
      <c r="I34" s="52">
        <v>0</v>
      </c>
      <c r="J34" s="51">
        <f>L34+M34+O34</f>
        <v>22</v>
      </c>
      <c r="K34" s="51">
        <f t="shared" si="4"/>
        <v>22</v>
      </c>
      <c r="L34" s="51">
        <f>SUM(L35:L37)</f>
        <v>16</v>
      </c>
      <c r="M34" s="51">
        <f>SUM(M35:M37)</f>
        <v>3</v>
      </c>
      <c r="N34" s="51">
        <f>SUM(N35:N37)</f>
        <v>19</v>
      </c>
      <c r="O34" s="51">
        <f>SUM(O35:O37)</f>
        <v>3</v>
      </c>
      <c r="P34" s="42"/>
    </row>
    <row r="35" spans="1:16" ht="18.75">
      <c r="A35" s="16" t="s">
        <v>143</v>
      </c>
      <c r="B35" s="3" t="s">
        <v>77</v>
      </c>
      <c r="C35" s="3"/>
      <c r="D35" s="52">
        <v>5.25</v>
      </c>
      <c r="E35" s="51">
        <f t="shared" si="5"/>
        <v>5.25</v>
      </c>
      <c r="F35" s="52">
        <v>4.25</v>
      </c>
      <c r="G35" s="52">
        <v>1</v>
      </c>
      <c r="H35" s="52">
        <v>5.25</v>
      </c>
      <c r="I35" s="52">
        <v>0</v>
      </c>
      <c r="J35" s="51">
        <f>L35+M35+O35</f>
        <v>4.5</v>
      </c>
      <c r="K35" s="51">
        <f t="shared" si="4"/>
        <v>4.5</v>
      </c>
      <c r="L35" s="51">
        <v>2.5</v>
      </c>
      <c r="M35" s="51">
        <v>0.5</v>
      </c>
      <c r="N35" s="51">
        <f>L35+M35</f>
        <v>3</v>
      </c>
      <c r="O35" s="51">
        <v>1.5</v>
      </c>
      <c r="P35" s="42"/>
    </row>
    <row r="36" spans="1:16" ht="18.75">
      <c r="A36" s="16" t="s">
        <v>144</v>
      </c>
      <c r="B36" s="3" t="s">
        <v>77</v>
      </c>
      <c r="C36" s="3"/>
      <c r="D36" s="52">
        <v>9</v>
      </c>
      <c r="E36" s="51">
        <f t="shared" si="5"/>
        <v>9</v>
      </c>
      <c r="F36" s="52">
        <v>6</v>
      </c>
      <c r="G36" s="52">
        <v>3</v>
      </c>
      <c r="H36" s="52">
        <v>9</v>
      </c>
      <c r="I36" s="52">
        <v>0</v>
      </c>
      <c r="J36" s="51">
        <f>L36+M36+O36</f>
        <v>7.5</v>
      </c>
      <c r="K36" s="51">
        <f t="shared" si="4"/>
        <v>7.5</v>
      </c>
      <c r="L36" s="51">
        <v>4.5</v>
      </c>
      <c r="M36" s="51">
        <v>2</v>
      </c>
      <c r="N36" s="51">
        <f>L36+M36</f>
        <v>6.5</v>
      </c>
      <c r="O36" s="51">
        <v>1</v>
      </c>
      <c r="P36" s="42"/>
    </row>
    <row r="37" spans="1:16" ht="18.75">
      <c r="A37" s="16" t="s">
        <v>145</v>
      </c>
      <c r="B37" s="3" t="s">
        <v>77</v>
      </c>
      <c r="C37" s="3"/>
      <c r="D37" s="52">
        <v>35.5</v>
      </c>
      <c r="E37" s="51">
        <v>24.75</v>
      </c>
      <c r="F37" s="52">
        <v>22.75</v>
      </c>
      <c r="G37" s="52">
        <v>2</v>
      </c>
      <c r="H37" s="52">
        <v>24.75</v>
      </c>
      <c r="I37" s="52">
        <v>0</v>
      </c>
      <c r="J37" s="51">
        <f>L37+M37+O37</f>
        <v>10</v>
      </c>
      <c r="K37" s="51">
        <f t="shared" si="4"/>
        <v>10</v>
      </c>
      <c r="L37" s="51">
        <v>9</v>
      </c>
      <c r="M37" s="51">
        <v>0.5</v>
      </c>
      <c r="N37" s="51">
        <f>L37+M37</f>
        <v>9.5</v>
      </c>
      <c r="O37" s="51">
        <v>0.5</v>
      </c>
      <c r="P37" s="42"/>
    </row>
    <row r="38" spans="1:16" ht="18.75" hidden="1">
      <c r="A38" s="16"/>
      <c r="B38" s="3"/>
      <c r="C38" s="3"/>
      <c r="D38" s="46"/>
      <c r="E38" s="46">
        <f aca="true" t="shared" si="6" ref="E38:I39">E31/E35/12</f>
        <v>3.233351904761905</v>
      </c>
      <c r="F38" s="46">
        <f t="shared" si="6"/>
        <v>3.9941405882352936</v>
      </c>
      <c r="G38" s="46">
        <f t="shared" si="6"/>
        <v>0</v>
      </c>
      <c r="H38" s="46">
        <f t="shared" si="6"/>
        <v>3.233351904761905</v>
      </c>
      <c r="I38" s="46" t="e">
        <f t="shared" si="6"/>
        <v>#DIV/0!</v>
      </c>
      <c r="J38" s="46"/>
      <c r="K38" s="46">
        <f aca="true" t="shared" si="7" ref="K38:O40">K31/K35/12</f>
        <v>74.9421111111111</v>
      </c>
      <c r="L38" s="46">
        <f t="shared" si="7"/>
        <v>65.46159999999999</v>
      </c>
      <c r="M38" s="46">
        <f t="shared" si="7"/>
        <v>76.60968166666667</v>
      </c>
      <c r="N38" s="46">
        <f t="shared" si="7"/>
        <v>67.31961361111111</v>
      </c>
      <c r="O38" s="46">
        <f t="shared" si="7"/>
        <v>90.1871061111111</v>
      </c>
      <c r="P38" s="42"/>
    </row>
    <row r="39" spans="1:16" ht="18.75" hidden="1">
      <c r="A39" s="16"/>
      <c r="B39" s="3"/>
      <c r="C39" s="3"/>
      <c r="D39" s="46"/>
      <c r="E39" s="46">
        <f t="shared" si="6"/>
        <v>0.8988469444444446</v>
      </c>
      <c r="F39" s="46">
        <f t="shared" si="6"/>
        <v>1.1100294444444445</v>
      </c>
      <c r="G39" s="46">
        <f t="shared" si="6"/>
        <v>0.4764819444444444</v>
      </c>
      <c r="H39" s="46">
        <f t="shared" si="6"/>
        <v>0.8988469444444446</v>
      </c>
      <c r="I39" s="46" t="e">
        <f t="shared" si="6"/>
        <v>#DIV/0!</v>
      </c>
      <c r="J39" s="46"/>
      <c r="K39" s="46">
        <f t="shared" si="7"/>
        <v>55.42065033333333</v>
      </c>
      <c r="L39" s="46">
        <f t="shared" si="7"/>
        <v>54.67695222222221</v>
      </c>
      <c r="M39" s="46">
        <f t="shared" si="7"/>
        <v>49.22128791666666</v>
      </c>
      <c r="N39" s="46">
        <f t="shared" si="7"/>
        <v>52.99828628205128</v>
      </c>
      <c r="O39" s="46">
        <f t="shared" si="7"/>
        <v>71.16601666666664</v>
      </c>
      <c r="P39" s="42"/>
    </row>
    <row r="40" spans="1:16" ht="18.75" hidden="1">
      <c r="A40" s="16"/>
      <c r="B40" s="3"/>
      <c r="C40" s="3"/>
      <c r="D40" s="46"/>
      <c r="E40" s="46">
        <f>E33/E37/12</f>
        <v>38.59992414141414</v>
      </c>
      <c r="F40" s="46">
        <f>F33/F37/12</f>
        <v>37.43903769230769</v>
      </c>
      <c r="G40" s="46">
        <f>G33/G37/12</f>
        <v>51.805007499999995</v>
      </c>
      <c r="H40" s="46">
        <f>H33/H37/12</f>
        <v>38.59992414141414</v>
      </c>
      <c r="I40" s="46" t="e">
        <f>I33/I37/12</f>
        <v>#DIV/0!</v>
      </c>
      <c r="J40" s="46"/>
      <c r="K40" s="46">
        <f t="shared" si="7"/>
        <v>48.69665358333333</v>
      </c>
      <c r="L40" s="46">
        <f t="shared" si="7"/>
        <v>49.64978314814815</v>
      </c>
      <c r="M40" s="46">
        <f t="shared" si="7"/>
        <v>52.550000000000004</v>
      </c>
      <c r="N40" s="46">
        <f t="shared" si="7"/>
        <v>49.80242614035088</v>
      </c>
      <c r="O40" s="46">
        <f t="shared" si="7"/>
        <v>27.686974999999922</v>
      </c>
      <c r="P40" s="42"/>
    </row>
    <row r="41" spans="1:16" s="15" customFormat="1" ht="131.25">
      <c r="A41" s="36" t="s">
        <v>57</v>
      </c>
      <c r="B41" s="35" t="s">
        <v>8</v>
      </c>
      <c r="C41" s="35" t="s">
        <v>45</v>
      </c>
      <c r="D41" s="45">
        <f>H41+I41</f>
        <v>2374.7994799999997</v>
      </c>
      <c r="E41" s="45">
        <f t="shared" si="5"/>
        <v>2374.7994799999997</v>
      </c>
      <c r="F41" s="45">
        <v>2123.64569</v>
      </c>
      <c r="G41" s="45">
        <v>251.15379</v>
      </c>
      <c r="H41" s="45">
        <f t="shared" si="2"/>
        <v>2374.7994799999997</v>
      </c>
      <c r="I41" s="45">
        <v>0</v>
      </c>
      <c r="J41" s="45">
        <f>L41+M41+O41</f>
        <v>3346.83237</v>
      </c>
      <c r="K41" s="45">
        <f>J41</f>
        <v>3346.83237</v>
      </c>
      <c r="L41" s="45">
        <v>2313.57715</v>
      </c>
      <c r="M41" s="45">
        <v>453.46622</v>
      </c>
      <c r="N41" s="45">
        <f>L41+M41</f>
        <v>2767.0433700000003</v>
      </c>
      <c r="O41" s="45">
        <v>579.789</v>
      </c>
      <c r="P41" s="42">
        <f>SUM(P42:P44)</f>
        <v>0</v>
      </c>
    </row>
    <row r="42" spans="1:16" s="15" customFormat="1" ht="18.75">
      <c r="A42" s="36" t="s">
        <v>58</v>
      </c>
      <c r="B42" s="35" t="s">
        <v>8</v>
      </c>
      <c r="C42" s="35" t="s">
        <v>46</v>
      </c>
      <c r="D42" s="45">
        <f>F42+G42+I42</f>
        <v>12360.023260000002</v>
      </c>
      <c r="E42" s="45">
        <f t="shared" si="5"/>
        <v>12360.023260000002</v>
      </c>
      <c r="F42" s="45">
        <v>10067.83018</v>
      </c>
      <c r="G42" s="45">
        <v>0</v>
      </c>
      <c r="H42" s="45">
        <f t="shared" si="2"/>
        <v>10067.83018</v>
      </c>
      <c r="I42" s="45">
        <v>2292.19308</v>
      </c>
      <c r="J42" s="45">
        <f>L42+M42+O42</f>
        <v>8888.71262</v>
      </c>
      <c r="K42" s="45">
        <f>J42</f>
        <v>8888.71262</v>
      </c>
      <c r="L42" s="45">
        <v>3902.091</v>
      </c>
      <c r="M42" s="45">
        <v>2347.85</v>
      </c>
      <c r="N42" s="45">
        <f>L42+M42</f>
        <v>6249.941</v>
      </c>
      <c r="O42" s="45">
        <v>2638.77162</v>
      </c>
      <c r="P42" s="41"/>
    </row>
    <row r="43" spans="1:16" s="15" customFormat="1" ht="40.5" customHeight="1">
      <c r="A43" s="36" t="s">
        <v>105</v>
      </c>
      <c r="B43" s="35" t="s">
        <v>8</v>
      </c>
      <c r="C43" s="35" t="s">
        <v>67</v>
      </c>
      <c r="D43" s="45">
        <f aca="true" t="shared" si="8" ref="D43:I43">D44+D45</f>
        <v>36003.65565</v>
      </c>
      <c r="E43" s="45">
        <f t="shared" si="8"/>
        <v>36003.65565</v>
      </c>
      <c r="F43" s="45">
        <f t="shared" si="8"/>
        <v>36003.65565</v>
      </c>
      <c r="G43" s="45">
        <f t="shared" si="8"/>
        <v>0</v>
      </c>
      <c r="H43" s="45">
        <f t="shared" si="8"/>
        <v>36003.65565</v>
      </c>
      <c r="I43" s="45">
        <f t="shared" si="8"/>
        <v>0</v>
      </c>
      <c r="J43" s="45">
        <f aca="true" t="shared" si="9" ref="J43:O43">J44+J45</f>
        <v>70262.076</v>
      </c>
      <c r="K43" s="45">
        <f t="shared" si="9"/>
        <v>70262.076</v>
      </c>
      <c r="L43" s="45">
        <f t="shared" si="9"/>
        <v>26040.997</v>
      </c>
      <c r="M43" s="45">
        <f t="shared" si="9"/>
        <v>47.18</v>
      </c>
      <c r="N43" s="45">
        <f t="shared" si="9"/>
        <v>26088.177</v>
      </c>
      <c r="O43" s="45">
        <f t="shared" si="9"/>
        <v>44173.899</v>
      </c>
      <c r="P43" s="41"/>
    </row>
    <row r="44" spans="1:16" ht="18.75">
      <c r="A44" s="5" t="s">
        <v>60</v>
      </c>
      <c r="B44" s="3" t="s">
        <v>8</v>
      </c>
      <c r="C44" s="28">
        <v>161</v>
      </c>
      <c r="D44" s="46">
        <f>F44+G44+I44</f>
        <v>36003.65565</v>
      </c>
      <c r="E44" s="46">
        <f t="shared" si="5"/>
        <v>36003.65565</v>
      </c>
      <c r="F44" s="46">
        <v>36003.65565</v>
      </c>
      <c r="G44" s="46">
        <v>0</v>
      </c>
      <c r="H44" s="46">
        <f t="shared" si="2"/>
        <v>36003.65565</v>
      </c>
      <c r="I44" s="46">
        <v>0</v>
      </c>
      <c r="J44" s="46">
        <f>L44+M44+O44</f>
        <v>70262.076</v>
      </c>
      <c r="K44" s="46">
        <f>J44</f>
        <v>70262.076</v>
      </c>
      <c r="L44" s="46">
        <v>26040.997</v>
      </c>
      <c r="M44" s="46">
        <v>47.18</v>
      </c>
      <c r="N44" s="46">
        <f>L44+M44</f>
        <v>26088.177</v>
      </c>
      <c r="O44" s="46">
        <v>44173.899</v>
      </c>
      <c r="P44" s="42"/>
    </row>
    <row r="45" spans="1:16" ht="18.75">
      <c r="A45" s="5" t="s">
        <v>61</v>
      </c>
      <c r="B45" s="3" t="s">
        <v>8</v>
      </c>
      <c r="C45" s="28">
        <v>162</v>
      </c>
      <c r="D45" s="46">
        <f>F45+G45+I45</f>
        <v>0</v>
      </c>
      <c r="E45" s="46">
        <f t="shared" si="5"/>
        <v>0</v>
      </c>
      <c r="F45" s="46"/>
      <c r="G45" s="46"/>
      <c r="H45" s="46">
        <f t="shared" si="2"/>
        <v>0</v>
      </c>
      <c r="I45" s="46"/>
      <c r="J45" s="46">
        <f>L45+M45+O45</f>
        <v>0</v>
      </c>
      <c r="K45" s="46">
        <f>J45</f>
        <v>0</v>
      </c>
      <c r="L45" s="46"/>
      <c r="M45" s="46"/>
      <c r="N45" s="46">
        <f>L45+M45</f>
        <v>0</v>
      </c>
      <c r="O45" s="46"/>
      <c r="P45" s="42"/>
    </row>
    <row r="46" spans="1:16" s="15" customFormat="1" ht="37.5">
      <c r="A46" s="36" t="s">
        <v>78</v>
      </c>
      <c r="B46" s="35" t="s">
        <v>8</v>
      </c>
      <c r="C46" s="35" t="s">
        <v>68</v>
      </c>
      <c r="D46" s="54">
        <f>H46+I46</f>
        <v>3139.491</v>
      </c>
      <c r="E46" s="45">
        <f t="shared" si="5"/>
        <v>3139.491</v>
      </c>
      <c r="F46" s="45">
        <v>3139.491</v>
      </c>
      <c r="G46" s="45">
        <v>0</v>
      </c>
      <c r="H46" s="45">
        <f>G46+F46</f>
        <v>3139.491</v>
      </c>
      <c r="I46" s="45">
        <v>0</v>
      </c>
      <c r="J46" s="45">
        <f>L46+M46+O46</f>
        <v>1418.074</v>
      </c>
      <c r="K46" s="45">
        <f>J46</f>
        <v>1418.074</v>
      </c>
      <c r="L46" s="45">
        <v>735.22718</v>
      </c>
      <c r="M46" s="45">
        <v>61.57169</v>
      </c>
      <c r="N46" s="45">
        <f>M46+L46</f>
        <v>796.79887</v>
      </c>
      <c r="O46" s="45">
        <v>621.27513</v>
      </c>
      <c r="P46" s="41"/>
    </row>
    <row r="47" spans="1:16" s="15" customFormat="1" ht="56.25">
      <c r="A47" s="36" t="s">
        <v>62</v>
      </c>
      <c r="B47" s="35" t="s">
        <v>8</v>
      </c>
      <c r="C47" s="35" t="s">
        <v>69</v>
      </c>
      <c r="D47" s="45">
        <f>F47+G47+I47</f>
        <v>0</v>
      </c>
      <c r="E47" s="45">
        <f t="shared" si="5"/>
        <v>0</v>
      </c>
      <c r="F47" s="45"/>
      <c r="G47" s="45"/>
      <c r="H47" s="45">
        <f t="shared" si="2"/>
        <v>0</v>
      </c>
      <c r="I47" s="45"/>
      <c r="J47" s="45">
        <f>L47+M47+O47</f>
        <v>0</v>
      </c>
      <c r="K47" s="45">
        <f>J47</f>
        <v>0</v>
      </c>
      <c r="L47" s="45"/>
      <c r="M47" s="45"/>
      <c r="N47" s="45">
        <f>L47+M47</f>
        <v>0</v>
      </c>
      <c r="O47" s="45"/>
      <c r="P47" s="41"/>
    </row>
    <row r="48" spans="1:16" s="15" customFormat="1" ht="18.75">
      <c r="A48" s="36" t="s">
        <v>40</v>
      </c>
      <c r="B48" s="35" t="s">
        <v>8</v>
      </c>
      <c r="C48" s="35" t="s">
        <v>70</v>
      </c>
      <c r="D48" s="54">
        <f>F48+G48+I48</f>
        <v>8072.058669999999</v>
      </c>
      <c r="E48" s="54">
        <f t="shared" si="5"/>
        <v>8072.058669999999</v>
      </c>
      <c r="F48" s="45">
        <v>7725.50746</v>
      </c>
      <c r="G48" s="45">
        <v>267.8777</v>
      </c>
      <c r="H48" s="45">
        <f t="shared" si="2"/>
        <v>7993.38516</v>
      </c>
      <c r="I48" s="45">
        <v>78.67351</v>
      </c>
      <c r="J48" s="45">
        <f>L48+M48+O48</f>
        <v>57.584</v>
      </c>
      <c r="K48" s="45">
        <f>J48</f>
        <v>57.584</v>
      </c>
      <c r="L48" s="45">
        <v>38.3</v>
      </c>
      <c r="M48" s="45">
        <v>0.017</v>
      </c>
      <c r="N48" s="45">
        <f>L48+M48</f>
        <v>38.317</v>
      </c>
      <c r="O48" s="45">
        <v>19.267</v>
      </c>
      <c r="P48" s="41"/>
    </row>
    <row r="49" spans="1:16" s="15" customFormat="1" ht="56.25">
      <c r="A49" s="55" t="s">
        <v>142</v>
      </c>
      <c r="B49" s="35" t="s">
        <v>8</v>
      </c>
      <c r="C49" s="35" t="s">
        <v>72</v>
      </c>
      <c r="D49" s="54">
        <f>D50+D51+D52+D53+D54</f>
        <v>3345.04111</v>
      </c>
      <c r="E49" s="54">
        <f>E54+E53+E52+E51+E50</f>
        <v>3345.04111</v>
      </c>
      <c r="F49" s="45">
        <f>F54+F53+F52+F51+F50</f>
        <v>45.013</v>
      </c>
      <c r="G49" s="45">
        <f>G54+G53+G52+G51+G50</f>
        <v>0</v>
      </c>
      <c r="H49" s="45">
        <f>H54+H53+H52+H51+H50</f>
        <v>3218073.1229999997</v>
      </c>
      <c r="I49" s="45">
        <f>I54+I53+I52+I51+I50</f>
        <v>82</v>
      </c>
      <c r="J49" s="45">
        <f aca="true" t="shared" si="10" ref="J49:O49">J54+J53+J52+J51+J50</f>
        <v>11955.874</v>
      </c>
      <c r="K49" s="45">
        <f t="shared" si="10"/>
        <v>11955.874</v>
      </c>
      <c r="L49" s="45">
        <f t="shared" si="10"/>
        <v>1482.94</v>
      </c>
      <c r="M49" s="45">
        <f t="shared" si="10"/>
        <v>972.5067058873891</v>
      </c>
      <c r="N49" s="45">
        <f t="shared" si="10"/>
        <v>2455.4467058873893</v>
      </c>
      <c r="O49" s="45">
        <f t="shared" si="10"/>
        <v>9500.427294112611</v>
      </c>
      <c r="P49" s="41"/>
    </row>
    <row r="50" spans="1:16" ht="18.75">
      <c r="A50" s="56" t="s">
        <v>80</v>
      </c>
      <c r="B50" s="3"/>
      <c r="C50" s="3" t="s">
        <v>73</v>
      </c>
      <c r="D50" s="46">
        <f>F50+G50+I50</f>
        <v>0</v>
      </c>
      <c r="E50" s="46">
        <f t="shared" si="5"/>
        <v>0</v>
      </c>
      <c r="F50" s="46">
        <v>0</v>
      </c>
      <c r="G50" s="46">
        <v>0</v>
      </c>
      <c r="H50" s="46">
        <f t="shared" si="2"/>
        <v>0</v>
      </c>
      <c r="I50" s="46">
        <v>0</v>
      </c>
      <c r="J50" s="46">
        <f aca="true" t="shared" si="11" ref="J50:J61">L50+M50+O50</f>
        <v>0</v>
      </c>
      <c r="K50" s="46">
        <f aca="true" t="shared" si="12" ref="K50:K65">J50</f>
        <v>0</v>
      </c>
      <c r="L50" s="46">
        <v>0</v>
      </c>
      <c r="M50" s="46">
        <v>0</v>
      </c>
      <c r="N50" s="46">
        <f aca="true" t="shared" si="13" ref="N50:N61">L50+M50</f>
        <v>0</v>
      </c>
      <c r="O50" s="46">
        <v>0</v>
      </c>
      <c r="P50" s="42"/>
    </row>
    <row r="51" spans="1:16" ht="18.75">
      <c r="A51" s="56" t="s">
        <v>63</v>
      </c>
      <c r="B51" s="3" t="s">
        <v>8</v>
      </c>
      <c r="C51" s="3" t="s">
        <v>74</v>
      </c>
      <c r="D51" s="46">
        <f>F51+G51+I51</f>
        <v>0</v>
      </c>
      <c r="E51" s="46">
        <f t="shared" si="5"/>
        <v>0</v>
      </c>
      <c r="F51" s="46">
        <v>0</v>
      </c>
      <c r="G51" s="46">
        <v>0</v>
      </c>
      <c r="H51" s="46">
        <f t="shared" si="2"/>
        <v>0</v>
      </c>
      <c r="I51" s="46">
        <v>0</v>
      </c>
      <c r="J51" s="46">
        <f t="shared" si="11"/>
        <v>0</v>
      </c>
      <c r="K51" s="46">
        <f t="shared" si="12"/>
        <v>0</v>
      </c>
      <c r="L51" s="46">
        <v>0</v>
      </c>
      <c r="M51" s="46">
        <v>0</v>
      </c>
      <c r="N51" s="46">
        <f t="shared" si="13"/>
        <v>0</v>
      </c>
      <c r="O51" s="46">
        <v>0</v>
      </c>
      <c r="P51" s="42"/>
    </row>
    <row r="52" spans="1:16" ht="18.75">
      <c r="A52" s="56" t="s">
        <v>64</v>
      </c>
      <c r="B52" s="3" t="s">
        <v>8</v>
      </c>
      <c r="C52" s="3" t="s">
        <v>75</v>
      </c>
      <c r="D52" s="46">
        <f>F52+G52+I52</f>
        <v>0</v>
      </c>
      <c r="E52" s="46">
        <f t="shared" si="5"/>
        <v>0</v>
      </c>
      <c r="F52" s="46">
        <v>0</v>
      </c>
      <c r="G52" s="46">
        <v>0</v>
      </c>
      <c r="H52" s="46">
        <f t="shared" si="2"/>
        <v>0</v>
      </c>
      <c r="I52" s="46">
        <v>0</v>
      </c>
      <c r="J52" s="46">
        <f t="shared" si="11"/>
        <v>0</v>
      </c>
      <c r="K52" s="46">
        <f t="shared" si="12"/>
        <v>0</v>
      </c>
      <c r="L52" s="46">
        <v>0</v>
      </c>
      <c r="M52" s="46">
        <v>0</v>
      </c>
      <c r="N52" s="46">
        <f t="shared" si="13"/>
        <v>0</v>
      </c>
      <c r="O52" s="46">
        <v>0</v>
      </c>
      <c r="P52" s="42"/>
    </row>
    <row r="53" spans="1:16" ht="18.75">
      <c r="A53" s="56" t="s">
        <v>56</v>
      </c>
      <c r="B53" s="3" t="s">
        <v>8</v>
      </c>
      <c r="C53" s="3" t="s">
        <v>76</v>
      </c>
      <c r="D53" s="46">
        <v>127.013</v>
      </c>
      <c r="E53" s="46">
        <f t="shared" si="5"/>
        <v>127.013</v>
      </c>
      <c r="F53" s="46">
        <v>45.013</v>
      </c>
      <c r="G53" s="46"/>
      <c r="H53" s="46">
        <f t="shared" si="2"/>
        <v>45.013</v>
      </c>
      <c r="I53" s="46">
        <v>82</v>
      </c>
      <c r="J53" s="46">
        <f t="shared" si="11"/>
        <v>755.934</v>
      </c>
      <c r="K53" s="46">
        <f t="shared" si="12"/>
        <v>755.934</v>
      </c>
      <c r="L53" s="46">
        <f>113</f>
        <v>113</v>
      </c>
      <c r="M53" s="46">
        <f>L53/L30*M30</f>
        <v>21.506705887389113</v>
      </c>
      <c r="N53" s="46">
        <f t="shared" si="13"/>
        <v>134.5067058873891</v>
      </c>
      <c r="O53" s="46">
        <f>534.319+108.615-M53</f>
        <v>621.4272941126109</v>
      </c>
      <c r="P53" s="42"/>
    </row>
    <row r="54" spans="1:16" ht="18.75">
      <c r="A54" s="56" t="s">
        <v>65</v>
      </c>
      <c r="B54" s="3" t="s">
        <v>8</v>
      </c>
      <c r="C54" s="3" t="s">
        <v>141</v>
      </c>
      <c r="D54" s="46">
        <v>3218.02811</v>
      </c>
      <c r="E54" s="46">
        <f>D54</f>
        <v>3218.02811</v>
      </c>
      <c r="F54" s="46"/>
      <c r="G54" s="46"/>
      <c r="H54" s="46">
        <v>3218028.11</v>
      </c>
      <c r="I54" s="46">
        <v>0</v>
      </c>
      <c r="J54" s="46">
        <f t="shared" si="11"/>
        <v>11199.94</v>
      </c>
      <c r="K54" s="46">
        <f t="shared" si="12"/>
        <v>11199.94</v>
      </c>
      <c r="L54" s="46">
        <v>1369.94</v>
      </c>
      <c r="M54" s="46">
        <v>951</v>
      </c>
      <c r="N54" s="46">
        <f t="shared" si="13"/>
        <v>2320.94</v>
      </c>
      <c r="O54" s="46">
        <v>8879</v>
      </c>
      <c r="P54" s="42"/>
    </row>
    <row r="55" spans="1:16" s="15" customFormat="1" ht="18.75">
      <c r="A55" s="55" t="s">
        <v>66</v>
      </c>
      <c r="B55" s="35" t="s">
        <v>8</v>
      </c>
      <c r="C55" s="35" t="s">
        <v>94</v>
      </c>
      <c r="D55" s="45">
        <v>1323.554</v>
      </c>
      <c r="E55" s="45">
        <f t="shared" si="5"/>
        <v>1323.554</v>
      </c>
      <c r="F55" s="45"/>
      <c r="G55" s="54"/>
      <c r="H55" s="54">
        <v>1323.554</v>
      </c>
      <c r="I55" s="54">
        <v>0</v>
      </c>
      <c r="J55" s="45">
        <f t="shared" si="11"/>
        <v>0</v>
      </c>
      <c r="K55" s="45">
        <f t="shared" si="12"/>
        <v>0</v>
      </c>
      <c r="L55" s="45"/>
      <c r="M55" s="45">
        <f>'1.3.'!N28</f>
        <v>0</v>
      </c>
      <c r="N55" s="45">
        <f t="shared" si="13"/>
        <v>0</v>
      </c>
      <c r="O55" s="45">
        <f>'1.3.'!O28</f>
        <v>0</v>
      </c>
      <c r="P55" s="41"/>
    </row>
    <row r="56" spans="1:16" ht="18.75">
      <c r="A56" s="57" t="s">
        <v>133</v>
      </c>
      <c r="B56" s="29"/>
      <c r="C56" s="29"/>
      <c r="D56" s="46">
        <f>F56+G56+I56</f>
        <v>0</v>
      </c>
      <c r="E56" s="46">
        <f t="shared" si="5"/>
        <v>0</v>
      </c>
      <c r="F56" s="46"/>
      <c r="G56" s="46"/>
      <c r="H56" s="46">
        <f t="shared" si="2"/>
        <v>0</v>
      </c>
      <c r="I56" s="46"/>
      <c r="J56" s="46">
        <f t="shared" si="11"/>
        <v>0</v>
      </c>
      <c r="K56" s="46">
        <f t="shared" si="12"/>
        <v>0</v>
      </c>
      <c r="L56" s="46"/>
      <c r="M56" s="46"/>
      <c r="N56" s="46">
        <f t="shared" si="13"/>
        <v>0</v>
      </c>
      <c r="O56" s="46"/>
      <c r="P56" s="44"/>
    </row>
    <row r="57" spans="1:16" s="15" customFormat="1" ht="18.75">
      <c r="A57" s="58" t="s">
        <v>134</v>
      </c>
      <c r="B57" s="37" t="s">
        <v>8</v>
      </c>
      <c r="C57" s="35" t="s">
        <v>95</v>
      </c>
      <c r="D57" s="45">
        <f>F57+G57+I57</f>
        <v>11668.132491465163</v>
      </c>
      <c r="E57" s="45">
        <f t="shared" si="5"/>
        <v>11668.132491465163</v>
      </c>
      <c r="F57" s="45">
        <f>11668.206/'1.3.'!E17*'1.3.'!G17</f>
        <v>8028.739343335256</v>
      </c>
      <c r="G57" s="45">
        <f>11668.206/'1.3.'!F17*'1.3.'!H17</f>
        <v>2051.8854588050376</v>
      </c>
      <c r="H57" s="45">
        <f t="shared" si="2"/>
        <v>10080.624802140293</v>
      </c>
      <c r="I57" s="45">
        <f>11668.206/'1.3.'!F17*'1.3.'!I17</f>
        <v>1587.5076893248702</v>
      </c>
      <c r="J57" s="45">
        <f t="shared" si="11"/>
        <v>20125.95079606703</v>
      </c>
      <c r="K57" s="45">
        <f t="shared" si="12"/>
        <v>20125.95079606703</v>
      </c>
      <c r="L57" s="45">
        <f>11668.206/'1.3.'!K17*'1.3.'!M17</f>
        <v>990.8965630517495</v>
      </c>
      <c r="M57" s="45">
        <f>11668.206/'1.3.'!L17*'1.3.'!N17</f>
        <v>19135.054233015282</v>
      </c>
      <c r="N57" s="45">
        <f t="shared" si="13"/>
        <v>20125.95079606703</v>
      </c>
      <c r="O57" s="45">
        <f>11668.206/'1.3.'!L17*'1.3.'!O17</f>
        <v>0</v>
      </c>
      <c r="P57" s="41"/>
    </row>
    <row r="58" spans="1:16" s="15" customFormat="1" ht="18.75">
      <c r="A58" s="58" t="s">
        <v>135</v>
      </c>
      <c r="B58" s="37" t="s">
        <v>8</v>
      </c>
      <c r="C58" s="35" t="s">
        <v>96</v>
      </c>
      <c r="D58" s="45">
        <f>F58+G58+I58</f>
        <v>148977.41332853487</v>
      </c>
      <c r="E58" s="45">
        <f t="shared" si="5"/>
        <v>148977.41332853487</v>
      </c>
      <c r="F58" s="45">
        <f>F16-F57</f>
        <v>137299.09801666476</v>
      </c>
      <c r="G58" s="45">
        <f>G16-G57</f>
        <v>7664.232801194961</v>
      </c>
      <c r="H58" s="45">
        <f t="shared" si="2"/>
        <v>144963.33081785974</v>
      </c>
      <c r="I58" s="45">
        <f>I16-I57</f>
        <v>4014.0825106751295</v>
      </c>
      <c r="J58" s="45">
        <f t="shared" si="11"/>
        <v>131721.32720393297</v>
      </c>
      <c r="K58" s="45">
        <f t="shared" si="12"/>
        <v>131721.32720393297</v>
      </c>
      <c r="L58" s="45">
        <f>L16-L57</f>
        <v>85479.63143694826</v>
      </c>
      <c r="M58" s="45">
        <f>M16-M57</f>
        <v>-15367.481233015282</v>
      </c>
      <c r="N58" s="45">
        <f t="shared" si="13"/>
        <v>70112.15020393298</v>
      </c>
      <c r="O58" s="45">
        <f>O16-O57</f>
        <v>61609.177</v>
      </c>
      <c r="P58" s="41"/>
    </row>
    <row r="59" spans="1:16" s="15" customFormat="1" ht="93.75">
      <c r="A59" s="58" t="s">
        <v>151</v>
      </c>
      <c r="B59" s="37" t="s">
        <v>8</v>
      </c>
      <c r="C59" s="38">
        <v>600</v>
      </c>
      <c r="D59" s="45">
        <f>F59+G59+I59</f>
        <v>42414.34069</v>
      </c>
      <c r="E59" s="45">
        <f t="shared" si="5"/>
        <v>42414.34069</v>
      </c>
      <c r="F59" s="45">
        <v>40677.25964</v>
      </c>
      <c r="G59" s="45">
        <v>559.67255</v>
      </c>
      <c r="H59" s="45">
        <f t="shared" si="2"/>
        <v>41236.93219</v>
      </c>
      <c r="I59" s="45">
        <v>1177.4085</v>
      </c>
      <c r="J59" s="45">
        <f t="shared" si="11"/>
        <v>114266.152</v>
      </c>
      <c r="K59" s="45">
        <f t="shared" si="12"/>
        <v>114266.152</v>
      </c>
      <c r="L59" s="45">
        <v>33411</v>
      </c>
      <c r="M59" s="45">
        <f>114266.152-L59</f>
        <v>80855.152</v>
      </c>
      <c r="N59" s="45">
        <f t="shared" si="13"/>
        <v>114266.152</v>
      </c>
      <c r="O59" s="45"/>
      <c r="P59" s="41"/>
    </row>
    <row r="60" spans="1:16" s="15" customFormat="1" ht="37.5">
      <c r="A60" s="59" t="s">
        <v>156</v>
      </c>
      <c r="B60" s="37" t="s">
        <v>8</v>
      </c>
      <c r="C60" s="38">
        <v>700</v>
      </c>
      <c r="D60" s="45">
        <f>E60</f>
        <v>18847.05466</v>
      </c>
      <c r="E60" s="45">
        <v>18847.05466</v>
      </c>
      <c r="F60" s="45">
        <v>18847.05466</v>
      </c>
      <c r="G60" s="45"/>
      <c r="H60" s="45">
        <f t="shared" si="2"/>
        <v>18847.05466</v>
      </c>
      <c r="I60" s="45"/>
      <c r="J60" s="45">
        <f t="shared" si="11"/>
        <v>0</v>
      </c>
      <c r="K60" s="45">
        <f t="shared" si="12"/>
        <v>0</v>
      </c>
      <c r="L60" s="45"/>
      <c r="M60" s="45"/>
      <c r="N60" s="45">
        <f t="shared" si="13"/>
        <v>0</v>
      </c>
      <c r="O60" s="45"/>
      <c r="P60" s="41"/>
    </row>
    <row r="61" spans="1:16" ht="18.75">
      <c r="A61" s="60" t="s">
        <v>152</v>
      </c>
      <c r="B61" s="6" t="s">
        <v>8</v>
      </c>
      <c r="C61" s="32"/>
      <c r="D61" s="7" t="s">
        <v>88</v>
      </c>
      <c r="E61" s="7" t="s">
        <v>88</v>
      </c>
      <c r="F61" s="7" t="s">
        <v>88</v>
      </c>
      <c r="G61" s="46"/>
      <c r="H61" s="7" t="s">
        <v>88</v>
      </c>
      <c r="I61" s="46"/>
      <c r="J61" s="46">
        <f t="shared" si="11"/>
        <v>2214.82</v>
      </c>
      <c r="K61" s="46">
        <f t="shared" si="12"/>
        <v>2214.82</v>
      </c>
      <c r="L61" s="46">
        <v>2214.82</v>
      </c>
      <c r="M61" s="46"/>
      <c r="N61" s="46">
        <f t="shared" si="13"/>
        <v>2214.82</v>
      </c>
      <c r="O61" s="46"/>
      <c r="P61" s="42"/>
    </row>
    <row r="62" spans="1:16" ht="40.5" customHeight="1">
      <c r="A62" s="61" t="s">
        <v>153</v>
      </c>
      <c r="B62" s="6" t="s">
        <v>8</v>
      </c>
      <c r="C62" s="32"/>
      <c r="D62" s="7" t="s">
        <v>88</v>
      </c>
      <c r="E62" s="7" t="s">
        <v>88</v>
      </c>
      <c r="F62" s="7" t="s">
        <v>88</v>
      </c>
      <c r="G62" s="46"/>
      <c r="H62" s="7" t="s">
        <v>88</v>
      </c>
      <c r="I62" s="46"/>
      <c r="J62" s="46">
        <f>L62+M62+O62</f>
        <v>4210</v>
      </c>
      <c r="K62" s="46">
        <f t="shared" si="12"/>
        <v>4210</v>
      </c>
      <c r="L62" s="46">
        <v>4210</v>
      </c>
      <c r="M62" s="46"/>
      <c r="N62" s="46">
        <f>L62+M62</f>
        <v>4210</v>
      </c>
      <c r="O62" s="46"/>
      <c r="P62" s="42"/>
    </row>
    <row r="63" spans="1:16" ht="37.5">
      <c r="A63" s="60" t="s">
        <v>157</v>
      </c>
      <c r="B63" s="6" t="s">
        <v>8</v>
      </c>
      <c r="C63" s="32"/>
      <c r="D63" s="7" t="s">
        <v>88</v>
      </c>
      <c r="E63" s="7" t="s">
        <v>88</v>
      </c>
      <c r="F63" s="7" t="s">
        <v>88</v>
      </c>
      <c r="G63" s="46"/>
      <c r="H63" s="7" t="s">
        <v>88</v>
      </c>
      <c r="I63" s="46"/>
      <c r="J63" s="46">
        <f>L63+M63+O63</f>
        <v>10518.4</v>
      </c>
      <c r="K63" s="46">
        <f t="shared" si="12"/>
        <v>10518.4</v>
      </c>
      <c r="L63" s="46">
        <v>10518.4</v>
      </c>
      <c r="M63" s="46"/>
      <c r="N63" s="46">
        <f>L63+M63</f>
        <v>10518.4</v>
      </c>
      <c r="O63" s="46"/>
      <c r="P63" s="42"/>
    </row>
    <row r="64" spans="1:16" s="15" customFormat="1" ht="18.75">
      <c r="A64" s="62" t="s">
        <v>154</v>
      </c>
      <c r="B64" s="37" t="s">
        <v>8</v>
      </c>
      <c r="C64" s="39"/>
      <c r="D64" s="45">
        <f>F64+G64+I64</f>
        <v>242.18171</v>
      </c>
      <c r="E64" s="45">
        <f t="shared" si="5"/>
        <v>242.18171</v>
      </c>
      <c r="F64" s="45">
        <v>26.77868</v>
      </c>
      <c r="G64" s="45"/>
      <c r="H64" s="45">
        <f t="shared" si="2"/>
        <v>26.77868</v>
      </c>
      <c r="I64" s="45">
        <v>215.40303</v>
      </c>
      <c r="J64" s="45">
        <f>L64+M64+O64</f>
        <v>26.77868</v>
      </c>
      <c r="K64" s="45">
        <f t="shared" si="12"/>
        <v>26.77868</v>
      </c>
      <c r="L64" s="45">
        <v>26.77868</v>
      </c>
      <c r="M64" s="45"/>
      <c r="N64" s="45">
        <f>L64+M64</f>
        <v>26.77868</v>
      </c>
      <c r="O64" s="45"/>
      <c r="P64" s="41"/>
    </row>
    <row r="65" spans="1:16" s="15" customFormat="1" ht="75">
      <c r="A65" s="63" t="s">
        <v>150</v>
      </c>
      <c r="B65" s="37" t="s">
        <v>8</v>
      </c>
      <c r="C65" s="35" t="s">
        <v>97</v>
      </c>
      <c r="D65" s="45">
        <f>F65</f>
        <v>31119.99257</v>
      </c>
      <c r="E65" s="45">
        <f t="shared" si="5"/>
        <v>31119.99257</v>
      </c>
      <c r="F65" s="45">
        <v>31119.99257</v>
      </c>
      <c r="G65" s="45"/>
      <c r="H65" s="45">
        <f t="shared" si="2"/>
        <v>31119.99257</v>
      </c>
      <c r="I65" s="45"/>
      <c r="J65" s="45">
        <f>L65+M65+O65</f>
        <v>22918.58668</v>
      </c>
      <c r="K65" s="45">
        <f t="shared" si="12"/>
        <v>22918.58668</v>
      </c>
      <c r="L65" s="45">
        <v>22918.58668</v>
      </c>
      <c r="M65" s="45"/>
      <c r="N65" s="45">
        <f>L65+M65</f>
        <v>22918.58668</v>
      </c>
      <c r="O65" s="45"/>
      <c r="P65" s="41"/>
    </row>
    <row r="66" ht="18.75">
      <c r="A66" s="15" t="s">
        <v>29</v>
      </c>
    </row>
    <row r="67" spans="1:16" ht="18.75" customHeight="1">
      <c r="A67" s="68" t="s">
        <v>108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1:16" ht="18.75" customHeight="1">
      <c r="A68" s="68" t="s">
        <v>109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1:16" ht="18.75" customHeight="1">
      <c r="A69" s="13" t="s">
        <v>136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00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18" t="s">
        <v>138</v>
      </c>
    </row>
    <row r="71" spans="1:16" ht="18.75" customHeight="1">
      <c r="A71" s="21" t="s">
        <v>118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8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8.75" customHeight="1">
      <c r="A73" s="70" t="s">
        <v>6</v>
      </c>
      <c r="B73" s="70" t="s">
        <v>7</v>
      </c>
      <c r="C73" s="70" t="s">
        <v>19</v>
      </c>
      <c r="D73" s="70" t="s">
        <v>111</v>
      </c>
      <c r="E73" s="70" t="s">
        <v>52</v>
      </c>
      <c r="F73" s="69" t="s">
        <v>53</v>
      </c>
      <c r="G73" s="69"/>
      <c r="H73" s="69"/>
      <c r="I73" s="69"/>
      <c r="J73" s="70" t="s">
        <v>113</v>
      </c>
      <c r="K73" s="70" t="s">
        <v>86</v>
      </c>
      <c r="L73" s="69" t="s">
        <v>54</v>
      </c>
      <c r="M73" s="69"/>
      <c r="N73" s="69"/>
      <c r="O73" s="69"/>
      <c r="P73" s="70" t="s">
        <v>110</v>
      </c>
    </row>
    <row r="74" spans="1:16" ht="114.75" customHeight="1">
      <c r="A74" s="71"/>
      <c r="B74" s="71"/>
      <c r="C74" s="71"/>
      <c r="D74" s="71"/>
      <c r="E74" s="71"/>
      <c r="F74" s="1" t="s">
        <v>25</v>
      </c>
      <c r="G74" s="1" t="s">
        <v>26</v>
      </c>
      <c r="H74" s="1" t="s">
        <v>81</v>
      </c>
      <c r="I74" s="1" t="s">
        <v>27</v>
      </c>
      <c r="J74" s="71"/>
      <c r="K74" s="71"/>
      <c r="L74" s="1" t="s">
        <v>25</v>
      </c>
      <c r="M74" s="1" t="s">
        <v>26</v>
      </c>
      <c r="N74" s="1" t="s">
        <v>81</v>
      </c>
      <c r="O74" s="1" t="s">
        <v>27</v>
      </c>
      <c r="P74" s="71"/>
    </row>
    <row r="75" spans="1:16" ht="18.75">
      <c r="A75" s="8">
        <v>1</v>
      </c>
      <c r="B75" s="8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  <c r="H75" s="8" t="s">
        <v>89</v>
      </c>
      <c r="I75" s="8">
        <v>9</v>
      </c>
      <c r="J75" s="8">
        <v>10</v>
      </c>
      <c r="K75" s="8">
        <v>11</v>
      </c>
      <c r="L75" s="8">
        <v>12</v>
      </c>
      <c r="M75" s="8">
        <v>13</v>
      </c>
      <c r="N75" s="8" t="s">
        <v>98</v>
      </c>
      <c r="O75" s="8">
        <v>15</v>
      </c>
      <c r="P75" s="8">
        <v>16</v>
      </c>
    </row>
    <row r="76" spans="1:16" ht="18.75">
      <c r="A76" s="64" t="s">
        <v>85</v>
      </c>
      <c r="B76" s="3" t="s">
        <v>8</v>
      </c>
      <c r="C76" s="3" t="s">
        <v>116</v>
      </c>
      <c r="D76" s="34">
        <v>34684.07</v>
      </c>
      <c r="E76" s="34">
        <f>D76</f>
        <v>34684.07</v>
      </c>
      <c r="F76" s="28" t="s">
        <v>88</v>
      </c>
      <c r="G76" s="28" t="s">
        <v>88</v>
      </c>
      <c r="H76" s="28" t="s">
        <v>88</v>
      </c>
      <c r="I76" s="28" t="s">
        <v>88</v>
      </c>
      <c r="J76" s="34">
        <v>35389</v>
      </c>
      <c r="K76" s="34">
        <f>J76</f>
        <v>35389</v>
      </c>
      <c r="L76" s="34" t="s">
        <v>88</v>
      </c>
      <c r="M76" s="28" t="s">
        <v>88</v>
      </c>
      <c r="N76" s="28" t="s">
        <v>88</v>
      </c>
      <c r="O76" s="28" t="s">
        <v>88</v>
      </c>
      <c r="P76" s="28"/>
    </row>
    <row r="77" spans="1:16" ht="18.75">
      <c r="A77" s="65" t="s">
        <v>115</v>
      </c>
      <c r="B77" s="3" t="s">
        <v>8</v>
      </c>
      <c r="C77" s="3" t="s">
        <v>48</v>
      </c>
      <c r="D77" s="28" t="s">
        <v>88</v>
      </c>
      <c r="E77" s="28" t="s">
        <v>88</v>
      </c>
      <c r="F77" s="34">
        <v>2249.28163</v>
      </c>
      <c r="G77" s="34">
        <v>9423.254009999999</v>
      </c>
      <c r="H77" s="28" t="s">
        <v>88</v>
      </c>
      <c r="I77" s="28" t="s">
        <v>88</v>
      </c>
      <c r="J77" s="34" t="s">
        <v>88</v>
      </c>
      <c r="K77" s="34" t="s">
        <v>88</v>
      </c>
      <c r="L77" s="34">
        <v>6350</v>
      </c>
      <c r="M77" s="34">
        <v>15240</v>
      </c>
      <c r="N77" s="28" t="s">
        <v>88</v>
      </c>
      <c r="O77" s="28" t="s">
        <v>88</v>
      </c>
      <c r="P77" s="28"/>
    </row>
    <row r="78" spans="1:16" ht="93.75">
      <c r="A78" s="66" t="s">
        <v>106</v>
      </c>
      <c r="B78" s="3" t="s">
        <v>8</v>
      </c>
      <c r="C78" s="3" t="s">
        <v>117</v>
      </c>
      <c r="D78" s="28" t="s">
        <v>88</v>
      </c>
      <c r="E78" s="28" t="s">
        <v>88</v>
      </c>
      <c r="F78" s="34">
        <v>8394.516</v>
      </c>
      <c r="G78" s="28"/>
      <c r="H78" s="28" t="s">
        <v>88</v>
      </c>
      <c r="I78" s="28" t="s">
        <v>88</v>
      </c>
      <c r="J78" s="28" t="s">
        <v>88</v>
      </c>
      <c r="K78" s="28" t="s">
        <v>88</v>
      </c>
      <c r="L78" s="34">
        <v>8208</v>
      </c>
      <c r="M78" s="28"/>
      <c r="N78" s="28" t="s">
        <v>88</v>
      </c>
      <c r="O78" s="28" t="s">
        <v>88</v>
      </c>
      <c r="P78" s="14"/>
    </row>
    <row r="79" spans="1:16" ht="93.75">
      <c r="A79" s="66" t="s">
        <v>107</v>
      </c>
      <c r="B79" s="3" t="s">
        <v>8</v>
      </c>
      <c r="C79" s="3" t="s">
        <v>140</v>
      </c>
      <c r="D79" s="28" t="s">
        <v>88</v>
      </c>
      <c r="E79" s="28" t="s">
        <v>88</v>
      </c>
      <c r="F79" s="34">
        <v>2361.776</v>
      </c>
      <c r="G79" s="28"/>
      <c r="H79" s="28" t="s">
        <v>88</v>
      </c>
      <c r="I79" s="28" t="s">
        <v>88</v>
      </c>
      <c r="J79" s="28" t="s">
        <v>88</v>
      </c>
      <c r="K79" s="28" t="s">
        <v>88</v>
      </c>
      <c r="L79" s="34">
        <v>3212</v>
      </c>
      <c r="M79" s="28"/>
      <c r="N79" s="28" t="s">
        <v>88</v>
      </c>
      <c r="O79" s="28" t="s">
        <v>88</v>
      </c>
      <c r="P79" s="14"/>
    </row>
    <row r="80" spans="1:16" ht="18.75">
      <c r="A80" s="64" t="s">
        <v>82</v>
      </c>
      <c r="B80" s="3" t="s">
        <v>8</v>
      </c>
      <c r="C80" s="28">
        <v>1200</v>
      </c>
      <c r="D80" s="7">
        <v>164488</v>
      </c>
      <c r="E80" s="7">
        <f>D80</f>
        <v>164488</v>
      </c>
      <c r="F80" s="28" t="s">
        <v>88</v>
      </c>
      <c r="G80" s="28" t="s">
        <v>88</v>
      </c>
      <c r="H80" s="34">
        <v>161694.14076</v>
      </c>
      <c r="I80" s="34">
        <v>2793.91221</v>
      </c>
      <c r="J80" s="34">
        <v>147527.37</v>
      </c>
      <c r="K80" s="34">
        <f>J80</f>
        <v>147527.37</v>
      </c>
      <c r="L80" s="28" t="s">
        <v>88</v>
      </c>
      <c r="M80" s="28" t="s">
        <v>88</v>
      </c>
      <c r="N80" s="34">
        <f>K80-O80</f>
        <v>139995.85132</v>
      </c>
      <c r="O80" s="34">
        <f>7248.00668+85.654+60.825+137.033</f>
        <v>7531.518680000001</v>
      </c>
      <c r="P80" s="28"/>
    </row>
    <row r="81" spans="1:16" ht="18.75">
      <c r="A81" s="64" t="s">
        <v>83</v>
      </c>
      <c r="B81" s="3" t="s">
        <v>8</v>
      </c>
      <c r="C81" s="28">
        <v>1300</v>
      </c>
      <c r="D81" s="7">
        <v>471820.29259</v>
      </c>
      <c r="E81" s="7">
        <f>D81</f>
        <v>471820.29259</v>
      </c>
      <c r="F81" s="28" t="s">
        <v>88</v>
      </c>
      <c r="G81" s="28" t="s">
        <v>88</v>
      </c>
      <c r="H81" s="34">
        <v>469879.69259</v>
      </c>
      <c r="I81" s="40">
        <f>E81-H81</f>
        <v>1940.600000000035</v>
      </c>
      <c r="J81" s="34">
        <v>471216.713</v>
      </c>
      <c r="K81" s="34">
        <f>J81</f>
        <v>471216.713</v>
      </c>
      <c r="L81" s="28" t="s">
        <v>88</v>
      </c>
      <c r="M81" s="28" t="s">
        <v>88</v>
      </c>
      <c r="N81" s="34">
        <f>K81-O81</f>
        <v>471216.713</v>
      </c>
      <c r="O81" s="40"/>
      <c r="P81" s="28"/>
    </row>
    <row r="82" spans="1:16" ht="18.75">
      <c r="A82" s="64" t="s">
        <v>84</v>
      </c>
      <c r="B82" s="3" t="s">
        <v>8</v>
      </c>
      <c r="C82" s="28">
        <v>1400</v>
      </c>
      <c r="D82" s="7">
        <v>53080.22749</v>
      </c>
      <c r="E82" s="7">
        <f>D82</f>
        <v>53080.22749</v>
      </c>
      <c r="F82" s="28" t="s">
        <v>88</v>
      </c>
      <c r="G82" s="28" t="s">
        <v>88</v>
      </c>
      <c r="H82" s="34">
        <f>E82</f>
        <v>53080.22749</v>
      </c>
      <c r="I82" s="34"/>
      <c r="J82" s="34">
        <v>38731.745</v>
      </c>
      <c r="K82" s="34">
        <f>J82</f>
        <v>38731.745</v>
      </c>
      <c r="L82" s="28" t="s">
        <v>88</v>
      </c>
      <c r="M82" s="28" t="s">
        <v>88</v>
      </c>
      <c r="N82" s="34">
        <f>J82</f>
        <v>38731.745</v>
      </c>
      <c r="O82" s="34"/>
      <c r="P82" s="28"/>
    </row>
    <row r="83" ht="18.75">
      <c r="A83" s="15" t="s">
        <v>29</v>
      </c>
    </row>
    <row r="84" spans="1:16" ht="18.75" customHeight="1">
      <c r="A84" s="68" t="s">
        <v>108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1:16" ht="18.75" customHeight="1">
      <c r="A85" s="68" t="s">
        <v>109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7" ht="18.75" hidden="1"/>
    <row r="88" spans="1:16" ht="26.25">
      <c r="A88" s="22" t="s">
        <v>161</v>
      </c>
      <c r="L88" s="24"/>
      <c r="M88" s="24"/>
      <c r="N88" s="24"/>
      <c r="O88" s="67" t="s">
        <v>162</v>
      </c>
      <c r="P88" s="67"/>
    </row>
    <row r="89" spans="1:16" ht="26.25">
      <c r="A89" s="22"/>
      <c r="L89" s="25" t="s">
        <v>3</v>
      </c>
      <c r="M89" s="25"/>
      <c r="N89" s="25"/>
      <c r="O89" s="25" t="s">
        <v>2</v>
      </c>
      <c r="P89" s="25"/>
    </row>
    <row r="90" spans="1:16" ht="37.5" customHeight="1" hidden="1">
      <c r="A90" s="22" t="s">
        <v>1</v>
      </c>
      <c r="L90" s="24"/>
      <c r="M90" s="24"/>
      <c r="N90" s="24"/>
      <c r="O90" s="23"/>
      <c r="P90" s="23"/>
    </row>
    <row r="91" spans="12:16" ht="20.25" hidden="1">
      <c r="L91" s="25" t="s">
        <v>3</v>
      </c>
      <c r="M91" s="25"/>
      <c r="N91" s="25"/>
      <c r="O91" s="25" t="s">
        <v>2</v>
      </c>
      <c r="P91" s="25"/>
    </row>
  </sheetData>
  <sheetProtection/>
  <mergeCells count="28">
    <mergeCell ref="B3:P3"/>
    <mergeCell ref="F13:I13"/>
    <mergeCell ref="B5:P5"/>
    <mergeCell ref="B4:P4"/>
    <mergeCell ref="E13:E14"/>
    <mergeCell ref="K13:K14"/>
    <mergeCell ref="L13:O13"/>
    <mergeCell ref="P13:P14"/>
    <mergeCell ref="B73:B74"/>
    <mergeCell ref="C73:C74"/>
    <mergeCell ref="D73:D74"/>
    <mergeCell ref="J13:J14"/>
    <mergeCell ref="A13:A14"/>
    <mergeCell ref="B13:B14"/>
    <mergeCell ref="C13:C14"/>
    <mergeCell ref="D13:D14"/>
    <mergeCell ref="A67:P67"/>
    <mergeCell ref="A68:P68"/>
    <mergeCell ref="O88:P88"/>
    <mergeCell ref="A85:P85"/>
    <mergeCell ref="L73:O73"/>
    <mergeCell ref="P73:P74"/>
    <mergeCell ref="A84:P84"/>
    <mergeCell ref="E73:E74"/>
    <mergeCell ref="F73:I73"/>
    <mergeCell ref="J73:J74"/>
    <mergeCell ref="K73:K74"/>
    <mergeCell ref="A73:A74"/>
  </mergeCells>
  <printOptions horizontalCentered="1"/>
  <pageMargins left="0.2362204724409449" right="0.2362204724409449" top="0.1968503937007874" bottom="0.1968503937007874" header="0" footer="0"/>
  <pageSetup fitToHeight="2" fitToWidth="1" horizontalDpi="600" verticalDpi="600" orientation="landscape" paperSize="8" scale="44" r:id="rId1"/>
  <headerFooter alignWithMargins="0">
    <oddFooter>&amp;C&amp;P</oddFooter>
  </headerFooter>
  <rowBreaks count="1" manualBreakCount="1"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User</cp:lastModifiedBy>
  <cp:lastPrinted>2022-09-23T05:04:21Z</cp:lastPrinted>
  <dcterms:created xsi:type="dcterms:W3CDTF">1996-10-08T23:32:33Z</dcterms:created>
  <dcterms:modified xsi:type="dcterms:W3CDTF">2022-09-23T05:05:25Z</dcterms:modified>
  <cp:category/>
  <cp:version/>
  <cp:contentType/>
  <cp:contentStatus/>
</cp:coreProperties>
</file>