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98744E05-8F7F-4F40-A53D-D981B758DB3C}" xr6:coauthVersionLast="45" xr6:coauthVersionMax="45" xr10:uidLastSave="{00000000-0000-0000-0000-000000000000}"/>
  <bookViews>
    <workbookView xWindow="-120" yWindow="-120" windowWidth="29040" windowHeight="16440" tabRatio="575" xr2:uid="{00000000-000D-0000-FFFF-FFFF00000000}"/>
  </bookViews>
  <sheets>
    <sheet name="Титульный" sheetId="15" r:id="rId1"/>
    <sheet name="СВОД" sheetId="3" r:id="rId2"/>
    <sheet name="Форма 1.3." sheetId="10" r:id="rId3"/>
    <sheet name="Форма 1.9." sheetId="11" r:id="rId4"/>
    <sheet name="Форма 8.1." sheetId="13" r:id="rId5"/>
    <sheet name="Форма 8.3." sheetId="14" r:id="rId6"/>
    <sheet name="TEHSHEET" sheetId="1" state="veryHidden" r:id="rId7"/>
  </sheets>
  <definedNames>
    <definedName name="перечень_ТСО">TEHSHEET!$Q$220:$Q$231</definedName>
    <definedName name="Период">TEHSHEET!$R$219:$R$225</definedName>
    <definedName name="СТО">TEHSHEET!$B$4:$B$14</definedName>
    <definedName name="Столбец13">'Форма 8.1.'!$O$10:$O$21</definedName>
    <definedName name="Столбец27">'Форма 8.1.'!$AC$10:$AC$21</definedName>
    <definedName name="Столбец8">'Форма 8.1.'!$J$10:$J$21</definedName>
    <definedName name="Столбец9">'Форма 8.1.'!$K$10:$K$21</definedName>
  </definedNames>
  <calcPr calcId="191029" refMode="R1C1"/>
</workbook>
</file>

<file path=xl/calcChain.xml><?xml version="1.0" encoding="utf-8"?>
<calcChain xmlns="http://schemas.openxmlformats.org/spreadsheetml/2006/main">
  <c r="D9" i="14" l="1"/>
  <c r="D5" i="14"/>
  <c r="D7" i="11" l="1"/>
  <c r="D7" i="10"/>
  <c r="D6" i="10"/>
  <c r="D13" i="14"/>
  <c r="D12" i="14"/>
  <c r="D11" i="14"/>
  <c r="D10" i="14"/>
  <c r="Q209" i="1" l="1"/>
  <c r="Q210" i="1" l="1"/>
  <c r="Q211" i="1" s="1"/>
  <c r="Q212" i="1" s="1"/>
  <c r="Q213" i="1" s="1"/>
  <c r="Q162" i="1"/>
  <c r="F33" i="3"/>
  <c r="F32" i="3"/>
  <c r="E32" i="3"/>
  <c r="E31" i="3"/>
  <c r="Q163" i="1" l="1"/>
  <c r="Q164" i="1" s="1"/>
  <c r="Q165" i="1" s="1"/>
  <c r="Q166" i="1" s="1"/>
  <c r="D31" i="3"/>
  <c r="D24" i="3"/>
  <c r="C24" i="3"/>
  <c r="D20" i="3"/>
  <c r="C20" i="3"/>
  <c r="D16" i="3"/>
  <c r="C16" i="3"/>
  <c r="D32" i="3" l="1"/>
  <c r="G32" i="3" s="1"/>
  <c r="I32" i="3" s="1"/>
  <c r="D33" i="3"/>
  <c r="C25" i="3"/>
  <c r="D25" i="3"/>
  <c r="E33" i="3" s="1"/>
  <c r="C26" i="3"/>
  <c r="D26" i="3"/>
  <c r="G31" i="3"/>
  <c r="I31" i="3" s="1"/>
  <c r="G33" i="3" l="1"/>
  <c r="I33" i="3" s="1"/>
  <c r="C36" i="3" l="1"/>
  <c r="C46" i="3" s="1"/>
  <c r="C44" i="1"/>
  <c r="C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shulginaa</author>
  </authors>
  <commentList>
    <comment ref="B13" authorId="0" shapeId="0" xr:uid="{00000000-0006-0000-0400-000001000000}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4" authorId="0" shapeId="0" xr:uid="{00000000-0006-0000-0400-000002000000}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5" authorId="0" shapeId="0" xr:uid="{00000000-0006-0000-0400-000003000000}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6" authorId="0" shapeId="0" xr:uid="{00000000-0006-0000-0400-000004000000}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7" authorId="0" shapeId="0" xr:uid="{00000000-0006-0000-0400-000005000000}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8" authorId="0" shapeId="0" xr:uid="{00000000-0006-0000-0400-000006000000}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19" authorId="0" shapeId="0" xr:uid="{00000000-0006-0000-0400-000007000000}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B20" authorId="0" shapeId="0" xr:uid="{00000000-0006-0000-0400-000008000000}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  <comment ref="C21" authorId="0" shapeId="0" xr:uid="{00000000-0006-0000-0400-000009000000}">
      <text>
        <r>
          <rPr>
            <sz val="9"/>
            <color indexed="81"/>
            <rFont val="Tahoma"/>
            <family val="2"/>
            <charset val="204"/>
          </rPr>
          <t>Двойной щелчек левой клавишей "мышки" добавляет строку</t>
        </r>
      </text>
    </comment>
    <comment ref="B22" authorId="0" shapeId="0" xr:uid="{00000000-0006-0000-0400-00000A000000}">
      <text>
        <r>
          <rPr>
            <sz val="9"/>
            <color indexed="81"/>
            <rFont val="Tahoma"/>
            <family val="2"/>
            <charset val="204"/>
          </rPr>
          <t>Для удаления строки, щелкните дважды левой клавишей "мышки" по значку Х</t>
        </r>
      </text>
    </comment>
  </commentList>
</comments>
</file>

<file path=xl/sharedStrings.xml><?xml version="1.0" encoding="utf-8"?>
<sst xmlns="http://schemas.openxmlformats.org/spreadsheetml/2006/main" count="553" uniqueCount="271">
  <si>
    <t>ТСО</t>
  </si>
  <si>
    <t>период</t>
  </si>
  <si>
    <t>продолжительность план</t>
  </si>
  <si>
    <t>частота план</t>
  </si>
  <si>
    <t>факт</t>
  </si>
  <si>
    <t>техпрес</t>
  </si>
  <si>
    <t>Филиал ОАО "РЖД" Трансэнерго Свердловская дирекция по энергообеспечению (по сетям Ишимской, Егоршинской, Серовской, Тюменской дистанций электроснабжения)</t>
  </si>
  <si>
    <t>Филиал "Уральский" АО "Оборонэнерго"</t>
  </si>
  <si>
    <t>ООО "ДСК-Энерго"</t>
  </si>
  <si>
    <t>ООО "РемЭнергоСтройСервис"</t>
  </si>
  <si>
    <t>ООО "Тобольскпромэнергосеть"</t>
  </si>
  <si>
    <t>ООО "Транзит-Электро-Тюмень"</t>
  </si>
  <si>
    <t>ООО "Тюменская электросетевая компания"</t>
  </si>
  <si>
    <t>ООО "Элтранс"</t>
  </si>
  <si>
    <t>ООО "Дорстрой"</t>
  </si>
  <si>
    <t>ООО "Альтера"</t>
  </si>
  <si>
    <t>ООО СК "Восток"</t>
  </si>
  <si>
    <t>Муниципальное предприятие "Ханты-Мансийские городские электрические сети" Муниципального образования город Ханты-Мансийск</t>
  </si>
  <si>
    <t>ОАО "Варьеганэнергонефть"</t>
  </si>
  <si>
    <t>ООО "МегионЭнергоНефть"</t>
  </si>
  <si>
    <t>ООО «ЭЛЕК»</t>
  </si>
  <si>
    <t>ОАО «Аэропорт Сургут»</t>
  </si>
  <si>
    <t>Филиал ОАО «РЖД» Трансэнерго Свердловская дирекция по энергообеспечению (по сетям Сургутской дистанции электроснабжения)</t>
  </si>
  <si>
    <t>ООО «Газпром трансгаз Сургут»</t>
  </si>
  <si>
    <t>ПАО «Сургутнефтегаз»</t>
  </si>
  <si>
    <t>АО «Нижневартовское нефтегазодобывающее предприятие»</t>
  </si>
  <si>
    <t>0, 0000</t>
  </si>
  <si>
    <t>МУП «Сургутские районные электрические сети» муниципального образования Сургутский район</t>
  </si>
  <si>
    <t>ООО «Луч-Электро»</t>
  </si>
  <si>
    <t>ООО «РН-Юганскнефтегаз»</t>
  </si>
  <si>
    <t>ООО «Газпром энерго»</t>
  </si>
  <si>
    <t>ООО «Газпромнефть-Хантос»</t>
  </si>
  <si>
    <t>АО «Вынгапуровский тепловодоканал»</t>
  </si>
  <si>
    <t>АО «Уренгойгорэлектросеть»</t>
  </si>
  <si>
    <t>АО «Ямальская железнодорожная компания»</t>
  </si>
  <si>
    <t>ООО «Ноябрьскэнергонефть»</t>
  </si>
  <si>
    <t>АО «Энерго-Газ-Ноябрьск»</t>
  </si>
  <si>
    <t>АО «Губкинские городские электрические сети»</t>
  </si>
  <si>
    <t>МУП «Надымские городские электрические сети»</t>
  </si>
  <si>
    <t>Показатель средней продолжительности прекращения передачи электрической энергии на точку поставки</t>
  </si>
  <si>
    <t>Показатель средней частоты прекращения передачи электрической энергии на точку поставки</t>
  </si>
  <si>
    <t>Показатель уровня качества оказываемых услуг</t>
  </si>
  <si>
    <t>I - Расчет показателя уровня надежности оказываемых услуг</t>
  </si>
  <si>
    <t>Показатель</t>
  </si>
  <si>
    <t>Ед.изм.</t>
  </si>
  <si>
    <t>Значение</t>
  </si>
  <si>
    <t>плановое</t>
  </si>
  <si>
    <t>фактическое</t>
  </si>
  <si>
    <t>час</t>
  </si>
  <si>
    <t>шт</t>
  </si>
  <si>
    <t>-</t>
  </si>
  <si>
    <t>плановое значение</t>
  </si>
  <si>
    <t>фактическое значение</t>
  </si>
  <si>
    <t>1. Показатель качства рассмотрения заявок на техлологическое присоединение к сети</t>
  </si>
  <si>
    <t>Число, шт.</t>
  </si>
  <si>
    <t>1.1.Число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заявителя к сети, шт. (Nзаяв_тпр)</t>
  </si>
  <si>
    <t>1.2.Число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 договра об осуществлении технологического присоединения к сети с нарушением установленных сроков его направления, шт.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заяв_тпр)</t>
  </si>
  <si>
    <t>2. Итого показатель качества рассмотрения заявок на технологическое присоединение к сети     (П заяв_тпр)</t>
  </si>
  <si>
    <t>3. Показатель качства рассмотрения заявок на техлологическое присоединение к сети</t>
  </si>
  <si>
    <t>3.1.Число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(Nсд_тпр)</t>
  </si>
  <si>
    <t>3.2.Число договорв об осуществлении 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                                                                         11               нс                                                                                                                                                                                                                                                                                                                                                                                (N сд_тпр)</t>
  </si>
  <si>
    <t>4. Итого показатель качества исполнения договоров об осуществлении технологического присоединение заявителей к  сети (П нс_тпр)</t>
  </si>
  <si>
    <t>5. Показатель качства рассмотрения заявок на техлологическое присоединение к сети</t>
  </si>
  <si>
    <t>5.1Число вступивших в законную силу решений антимонопольного  законодательства и (или) суда об установлении нарушений сетевой организацией требований антимонопольного законодательства РФ в части оказания услуг по технологическому присоединению в соответствующем расчетном периоде, шт. (Nн_тпр)</t>
  </si>
  <si>
    <t xml:space="preserve">5.2.Общее число заявок на технологическое присоединение к сети, поданных заявителями в соответствующий расчетнгый период, в десятках шт. без округления (Nочз_тпр) </t>
  </si>
  <si>
    <t>6.Показатель соблюдения антимонопольного законодательства при  технологическом присоединении к электрическим сетям сетевой организации  (П нпа_тпр)</t>
  </si>
  <si>
    <t>Показатель уровня качества оказываемых услуг ТСО</t>
  </si>
  <si>
    <t>Значение показателей надежности и качества</t>
  </si>
  <si>
    <t>Коэффициент допустимого отклонения показателя надежности и качества</t>
  </si>
  <si>
    <t>Отметка о достижении показателя надежности и качества</t>
  </si>
  <si>
    <t>Отметка о  достоверности отчетных данных</t>
  </si>
  <si>
    <t>Определение коэффициентов надежности и качества</t>
  </si>
  <si>
    <t>+</t>
  </si>
  <si>
    <t>Коэффициенты значимости коэффициентов надежности и качества</t>
  </si>
  <si>
    <t>Организация</t>
  </si>
  <si>
    <t>Коэффициент корректировки</t>
  </si>
  <si>
    <t>на 2013 год и далее</t>
  </si>
  <si>
    <t>Справочно:</t>
  </si>
  <si>
    <t>Коэффициент корректировки в случае непредставления отчетных данных</t>
  </si>
  <si>
    <t>Предельный процент отклонения отчетных данных организации от данных Технадзора, ФАС, Фед. Службы по защите прав потребителей, Системного Оператора, при превышении которого, данные признаются недостоверными</t>
  </si>
  <si>
    <t>При представлении для расчета какого-либо показателя недостоверных отчетных данных, индикатор выполнения по показателю (Кнад и/или Ккач1, Ккач2)  признается равным -1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</si>
  <si>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</si>
  <si>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</si>
  <si>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</si>
  <si>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</si>
  <si>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</si>
  <si>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Вид объекта: КЛ, ВЛ, КВЛ, ПС, ТП, РП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</si>
  <si>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</si>
  <si>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</si>
  <si>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</si>
  <si>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</si>
  <si>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</si>
  <si>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</si>
  <si>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</si>
  <si>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</si>
  <si>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</si>
  <si>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</si>
  <si>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</si>
  <si>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</si>
  <si>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ВСЕГО</t>
  </si>
  <si>
    <t>в разделении категорий надежности потребителей электрической энергии</t>
  </si>
  <si>
    <t>Смежные сетевые организации и производители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</si>
  <si>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</si>
  <si>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</si>
  <si>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</si>
  <si>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</si>
  <si>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</si>
  <si>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1</t>
  </si>
  <si>
    <t>№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</si>
  <si>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</si>
  <si>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</si>
  <si>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</si>
  <si>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</si>
  <si>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1.1</t>
  </si>
  <si>
    <t>ВН (110 кВ и выше), шт.</t>
  </si>
  <si>
    <t>1.2</t>
  </si>
  <si>
    <t>СН-1 (35 кВ), шт.</t>
  </si>
  <si>
    <t>1.3</t>
  </si>
  <si>
    <t>СН-2 (6 - 20 кВ), шт.</t>
  </si>
  <si>
    <t>1.4</t>
  </si>
  <si>
    <t>НН (до 1 кВ), шт.</t>
  </si>
  <si>
    <t>2</t>
  </si>
  <si>
    <t>Средняя продолжительность прекращения передачи электрической энергии на точку поставки (Пsaidi), час.</t>
  </si>
  <si>
    <t>сумма произведений по столбцу 9 и столбцу 13 
Формы 8.1, деленная на значение пункта 1 
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</si>
  <si>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3</t>
  </si>
  <si>
    <t>Средняя частота прекращений передачи электрической энергии на точку поставки (Пsaifi), шт.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</si>
  <si>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</si>
  <si>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t>4</t>
  </si>
  <si>
    <t>Средняя продолжительность прекращения передачи электрической энергии при проведении ремонтных работ (Пsaidi), час.</t>
  </si>
  <si>
    <t>сумма произведений по столбцу 9 и столбцу 13 Формы 8.1, деленная на значение пункта 1
Формы 8.3
((∑ столбец 9 * столбец 13) / пункт 1 Формы 8.3)
При этом учитываются только те события, по которым значения в столбце 8 равны "П"</t>
  </si>
  <si>
    <t>5</t>
  </si>
  <si>
    <t>Средняя частота прекращений передачи электрической энергии при проведении ремонтных работ (Пsaifi), шт.</t>
  </si>
  <si>
    <t>сумма по столбцу 13 Формы 8.1 и деленная
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</si>
  <si>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Показатель средней продолжительности прекращения передачи электрической энергии на точку поставки в каждом расчетном периоде регулирования в пределах долгосрочного периода регулирования (Пsaidi)</t>
  </si>
  <si>
    <t>Показатель средней частоты прекращения передачи электрической энергии на точку поставки в каждом расчетном периоде регулирования в пределах долгосрочного периода регулирования (Пsaifi)</t>
  </si>
  <si>
    <t xml:space="preserve">Максимальное за год число точек поставки потребителей услуг сетевой организации
</t>
  </si>
  <si>
    <t>II - Расчет показателя уровня качества осуществляемого технологического присоединения к сети</t>
  </si>
  <si>
    <t>III - СВОД ПО ПОКАЗАТЕЛЯМ НАДЕЖНОСТИ И КАЧЕСТВА И РАСЧЕТ ОБОБЩЕННОГО ПОКАЗАТЕЛЯ</t>
  </si>
  <si>
    <t>IV - Расчет корректировки НВВ по показателям надежности и качества</t>
  </si>
  <si>
    <t>Показатель средней продолжительности прекращения (Пsaidi)</t>
  </si>
  <si>
    <t>Показатель средней частоты прекращения (Пsaifi)</t>
  </si>
  <si>
    <t>Показатель уровня качества осуществляемого технологического присоединения к сети (Птпр)</t>
  </si>
  <si>
    <t>Периоды до 2020г.</t>
  </si>
  <si>
    <t>АО "Городские электрические сети" г. Нижневартовск</t>
  </si>
  <si>
    <t>ОАО "Югорская территориальная энергетическая компания - Региональные сети"</t>
  </si>
  <si>
    <t>ООО "Сургутские городские электрические сети"</t>
  </si>
  <si>
    <t>АО "ЮРЭСК"</t>
  </si>
  <si>
    <t>ООО "ТРАНССЕТЬ"</t>
  </si>
  <si>
    <t>ООО "Региональная энергетическая компания"</t>
  </si>
  <si>
    <t>ООО "СеверСетьРазвитие"</t>
  </si>
  <si>
    <t>ООО "Энергонефть Томск"</t>
  </si>
  <si>
    <t>АО "Черногорэнерго"</t>
  </si>
  <si>
    <t>Коэффициент качества</t>
  </si>
  <si>
    <t>Коэффициенты надежности</t>
  </si>
  <si>
    <t>Значения обобщенного показателя надежности и качества</t>
  </si>
  <si>
    <t>Процент корректрировки на текущий год при представлении достоверных отчетных данных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</si>
  <si>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</si>
  <si>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</si>
  <si>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</si>
  <si>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</si>
  <si>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</si>
  <si>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</si>
  <si>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</si>
  <si>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</si>
  <si>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</si>
  <si>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</si>
  <si>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</si>
  <si>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7</t>
  </si>
  <si>
    <t>Номер группы (m) территориальной 
сетевой организации по показателю
Пsaifi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</si>
  <si>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</si>
  <si>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Максимальное за расчетный период регулирования число точек поставки потребителей услуг сетевой 
организации, шт.</t>
  </si>
  <si>
    <t>В соответствии с заключенными 
договорами по передаче электроэнергии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</si>
  <si>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</si>
  <si>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Примечания</t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</si>
  <si>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</si>
  <si>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Форма 8.1. Журнал учета данных первичной информации по всем 
прекращениям передачи электрической энергии, произошедшим на объектах сетевой организации</t>
  </si>
  <si>
    <t>АО "Россети Тюмень"</t>
  </si>
  <si>
    <t>Акционерное общество
"НордЭнерджиСистемс"</t>
  </si>
  <si>
    <t>Столбец1</t>
  </si>
  <si>
    <t>Средняя продолжительность прекращения передачи электрической энергии на точку поставки (Пsaidi), час</t>
  </si>
  <si>
    <t>Характеристики и (или) условия 
деятельности сетевой организации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</si>
  <si>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</si>
  <si>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</si>
  <si>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</si>
  <si>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</si>
  <si>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</si>
  <si>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</si>
  <si>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</si>
  <si>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</t>
  </si>
  <si>
    <t>АО "Сибирско-Уральская энергетическая компания"</t>
  </si>
  <si>
    <t>Субъект РФ</t>
  </si>
  <si>
    <t>Период регулирования</t>
  </si>
  <si>
    <t>Должностное лицо, ответственное за составление формы</t>
  </si>
  <si>
    <t>Фамилия, имя, отчество</t>
  </si>
  <si>
    <t>Должность</t>
  </si>
  <si>
    <t>Контактный телефон</t>
  </si>
  <si>
    <t>e-mail</t>
  </si>
  <si>
    <t xml:space="preserve">Расчет фактических значений показателей надежности и качества </t>
  </si>
  <si>
    <t>Наименование  организации</t>
  </si>
  <si>
    <t>2019</t>
  </si>
  <si>
    <t>Тюменская область</t>
  </si>
  <si>
    <t>Ханты-Мансийский автономный округ - Югра</t>
  </si>
  <si>
    <t>Ямало-Ненецкий автономный округ</t>
  </si>
  <si>
    <t>Добавить строку</t>
  </si>
  <si>
    <t xml:space="preserve"> X </t>
  </si>
  <si>
    <t>Версия 1.0.2</t>
  </si>
  <si>
    <t>Общество с ограниченной ответственностью "Каскад-Энерго"</t>
  </si>
  <si>
    <t>ВЛ</t>
  </si>
  <si>
    <t>ПС-110/10 "Монтажная" , ВЛ-10кВ  ф.Зайково, оп.№ 67</t>
  </si>
  <si>
    <t>10 (10.5)</t>
  </si>
  <si>
    <t>08,40 2019.02.17</t>
  </si>
  <si>
    <t>10,40 2019.02.17</t>
  </si>
  <si>
    <t>В</t>
  </si>
  <si>
    <t>ВЛ 10 (10.5) кВ;ТП 10 (10.5) кВ(Все ЛЭП ТП)</t>
  </si>
  <si>
    <t>№1/02-2019 от 20.02.2019</t>
  </si>
  <si>
    <t>3.4.9.1</t>
  </si>
  <si>
    <t>4.21</t>
  </si>
  <si>
    <t>Общество с ограниченной ответственностью "Каскад-Энерго" ООО "Каскад-Энерго"</t>
  </si>
  <si>
    <t>14,50 2019.04.04</t>
  </si>
  <si>
    <t>16,30 2019.04.04</t>
  </si>
  <si>
    <t>П</t>
  </si>
  <si>
    <t>ПС 110/35/10кВ "Северная" ф. "Лесозавод" отходящая линия  от ТП-74А на ТП 1617</t>
  </si>
  <si>
    <t>22,48 2019.04.05</t>
  </si>
  <si>
    <t>12,20 2019.04.26</t>
  </si>
  <si>
    <t>КЛ 10 (10.5) кВ;ТП 10 (10.5) кВ(Все ЛЭП ТП)</t>
  </si>
  <si>
    <t>№1/04-2019 от 30.04.2019</t>
  </si>
  <si>
    <t>ПС110/10 "Червишево" Ф. Рыбопитомник ВЛ-10кВ</t>
  </si>
  <si>
    <t>09,25 2019.04.12</t>
  </si>
  <si>
    <t>18,22 2019.04.27</t>
  </si>
  <si>
    <t>ВЛ 10 (10.5) кВ;ТП 10 (10.5) кВ</t>
  </si>
  <si>
    <t>№2/04-2019 от 30.04.2019</t>
  </si>
  <si>
    <t>4.14</t>
  </si>
  <si>
    <t>ПС-110/10кВ "Нариманово" ВЛ-10кВ ф. Геолог ТП-2133</t>
  </si>
  <si>
    <t>16,30 2019.05.01</t>
  </si>
  <si>
    <t>18,30 2019.05.01</t>
  </si>
  <si>
    <t>ТП 10 (10.5) кВ(Все ЛЭП ТП)</t>
  </si>
  <si>
    <t>№3/05-2019 от 10.05.2019</t>
  </si>
  <si>
    <t>ОАО «ТМ»  ГПП-110/10кВф. Тюменская ПМК</t>
  </si>
  <si>
    <t>21,15 2019.05.04</t>
  </si>
  <si>
    <t>21,55 2019.05.04</t>
  </si>
  <si>
    <t>ВЛ 10 (10.5) кВ</t>
  </si>
  <si>
    <t>№1/05-2019 от 10.05.2019</t>
  </si>
  <si>
    <t>ТП</t>
  </si>
  <si>
    <t>ПС 110/10кВ "Сибжилстрой" ф. Воронино. ТП-1183, ТП-1421, ТП-803, ТП-948, ТП-1477</t>
  </si>
  <si>
    <t>13,30 2019.05.05</t>
  </si>
  <si>
    <t>15,30 2019.05.05</t>
  </si>
  <si>
    <t>№2/05-2019 от 10.05.2019</t>
  </si>
  <si>
    <t>КЛ</t>
  </si>
  <si>
    <t>ПС 110/10кВ "Суходольская" ф. РП-63-I-II, ТП-3088, ТП-3089, ТП-3090</t>
  </si>
  <si>
    <t>14,13 2019.06.21</t>
  </si>
  <si>
    <t>16,13 2019.06.21</t>
  </si>
  <si>
    <t>№1/06-2019 от 10.06.2019</t>
  </si>
  <si>
    <t>3.4.8.1</t>
  </si>
  <si>
    <t>4.4</t>
  </si>
  <si>
    <t>ПС 110/10 "Северная" ф. Лесозавод 2 отпайка от 48 опоры</t>
  </si>
  <si>
    <t>10,55 2019.09.09</t>
  </si>
  <si>
    <t>17,07 2019.09.09</t>
  </si>
  <si>
    <t>№1/09-2019 от 15.09.2019</t>
  </si>
  <si>
    <t>18,20 2019.09.19</t>
  </si>
  <si>
    <t>23,20 2019.09.19</t>
  </si>
  <si>
    <t>ТП 10 (10.5) кВ</t>
  </si>
  <si>
    <t>№2/09-2019 от 23.09.2019</t>
  </si>
  <si>
    <t>02,45 2019.11.18</t>
  </si>
  <si>
    <t>09,55 2019.11.18</t>
  </si>
  <si>
    <t>№1/10-2019 от 20.10.2019</t>
  </si>
  <si>
    <t>3.4.12.5</t>
  </si>
  <si>
    <t>4.1</t>
  </si>
  <si>
    <t>Кудрявцев Анатолий Алексеевич</t>
  </si>
  <si>
    <t>Ведущий инженер</t>
  </si>
  <si>
    <t>541-088, доб.2</t>
  </si>
  <si>
    <t>a.kudryavcev@ckvostok.com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</si>
</sst>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#,##0.0000"/>
    <numFmt numFmtId="166" formatCode="#,##0.00000000"/>
    <numFmt numFmtId="167" formatCode="hh:mm\,\ dd\.mm\.yyyy"/>
    <numFmt numFmtId="168" formatCode="\+0;\-0;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Verdana"/>
      <family val="2"/>
      <charset val="204"/>
    </font>
    <font>
      <sz val="10"/>
      <color theme="0"/>
      <name val="Verdana"/>
      <family val="2"/>
      <charset val="204"/>
    </font>
    <font>
      <sz val="10"/>
      <color indexed="10"/>
      <name val="Verdana"/>
      <family val="2"/>
      <charset val="204"/>
    </font>
    <font>
      <sz val="10"/>
      <color rgb="FFFF0000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sz val="10"/>
      <color rgb="FFFFFF00"/>
      <name val="Verdana"/>
      <family val="2"/>
      <charset val="204"/>
    </font>
    <font>
      <b/>
      <sz val="10"/>
      <color rgb="FF000000"/>
      <name val="Arial Narrow"/>
      <family val="2"/>
      <charset val="204"/>
    </font>
    <font>
      <sz val="9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color indexed="10"/>
      <name val="Tahoma"/>
      <family val="2"/>
      <charset val="204"/>
    </font>
    <font>
      <sz val="16"/>
      <name val="Tahoma"/>
      <family val="2"/>
      <charset val="204"/>
    </font>
    <font>
      <sz val="11"/>
      <color indexed="8"/>
      <name val="Calibri"/>
      <family val="2"/>
      <charset val="204"/>
    </font>
    <font>
      <b/>
      <sz val="10"/>
      <name val="Tahoma"/>
      <family val="2"/>
      <charset val="204"/>
    </font>
    <font>
      <sz val="9"/>
      <color indexed="60"/>
      <name val="Tahoma"/>
      <family val="2"/>
      <charset val="204"/>
    </font>
    <font>
      <sz val="24"/>
      <color indexed="9"/>
      <name val="Tahoma"/>
      <family val="2"/>
      <charset val="204"/>
    </font>
    <font>
      <sz val="16"/>
      <color indexed="9"/>
      <name val="Tahoma"/>
      <family val="2"/>
      <charset val="204"/>
    </font>
    <font>
      <sz val="10"/>
      <name val="Wingdings 2"/>
      <family val="1"/>
      <charset val="2"/>
    </font>
    <font>
      <sz val="11"/>
      <color rgb="FF000000"/>
      <name val="Calibri"/>
      <family val="2"/>
      <charset val="204"/>
      <scheme val="minor"/>
    </font>
    <font>
      <u/>
      <sz val="11"/>
      <color rgb="FF0070C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11"/>
      <color rgb="FF000000"/>
      <name val="Calibri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D8D8D8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9" fontId="5" fillId="0" borderId="0" applyFont="0" applyFill="0" applyBorder="0" applyAlignment="0" applyProtection="0"/>
    <xf numFmtId="0" fontId="16" fillId="0" borderId="0">
      <alignment horizontal="left" vertical="center"/>
    </xf>
    <xf numFmtId="0" fontId="20" fillId="0" borderId="0"/>
    <xf numFmtId="0" fontId="30" fillId="0" borderId="0"/>
  </cellStyleXfs>
  <cellXfs count="194"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2" fillId="0" borderId="3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164" fontId="3" fillId="0" borderId="1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3" fontId="6" fillId="5" borderId="7" xfId="1" applyNumberFormat="1" applyFont="1" applyFill="1" applyBorder="1" applyAlignment="1" applyProtection="1">
      <alignment horizontal="center" vertical="center"/>
      <protection hidden="1"/>
    </xf>
    <xf numFmtId="0" fontId="2" fillId="7" borderId="4" xfId="0" applyFont="1" applyFill="1" applyBorder="1" applyAlignment="1"/>
    <xf numFmtId="0" fontId="2" fillId="7" borderId="6" xfId="0" applyFont="1" applyFill="1" applyBorder="1" applyAlignment="1">
      <alignment horizontal="center"/>
    </xf>
    <xf numFmtId="0" fontId="0" fillId="7" borderId="0" xfId="0" applyFill="1"/>
    <xf numFmtId="0" fontId="2" fillId="7" borderId="1" xfId="0" applyFont="1" applyFill="1" applyBorder="1" applyAlignment="1"/>
    <xf numFmtId="164" fontId="3" fillId="7" borderId="1" xfId="0" applyNumberFormat="1" applyFont="1" applyFill="1" applyBorder="1" applyAlignment="1">
      <alignment horizontal="center" wrapText="1"/>
    </xf>
    <xf numFmtId="164" fontId="3" fillId="7" borderId="1" xfId="0" applyNumberFormat="1" applyFont="1" applyFill="1" applyBorder="1" applyAlignment="1">
      <alignment horizontal="center" vertical="center"/>
    </xf>
    <xf numFmtId="164" fontId="4" fillId="7" borderId="1" xfId="0" applyNumberFormat="1" applyFont="1" applyFill="1" applyBorder="1" applyAlignment="1">
      <alignment horizontal="center"/>
    </xf>
    <xf numFmtId="164" fontId="4" fillId="7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 applyAlignment="1">
      <alignment horizontal="center"/>
    </xf>
    <xf numFmtId="164" fontId="3" fillId="7" borderId="1" xfId="0" applyNumberFormat="1" applyFont="1" applyFill="1" applyBorder="1" applyAlignment="1">
      <alignment horizontal="center" vertical="center" wrapText="1"/>
    </xf>
    <xf numFmtId="0" fontId="11" fillId="8" borderId="0" xfId="0" applyFont="1" applyFill="1" applyProtection="1"/>
    <xf numFmtId="4" fontId="0" fillId="0" borderId="0" xfId="0" applyNumberFormat="1"/>
    <xf numFmtId="4" fontId="1" fillId="0" borderId="0" xfId="0" applyNumberFormat="1" applyFont="1"/>
    <xf numFmtId="164" fontId="0" fillId="0" borderId="0" xfId="0" applyNumberFormat="1"/>
    <xf numFmtId="165" fontId="0" fillId="0" borderId="0" xfId="0" applyNumberFormat="1"/>
    <xf numFmtId="0" fontId="11" fillId="8" borderId="4" xfId="0" applyFont="1" applyFill="1" applyBorder="1" applyProtection="1"/>
    <xf numFmtId="0" fontId="6" fillId="0" borderId="5" xfId="0" applyFont="1" applyBorder="1" applyProtection="1"/>
    <xf numFmtId="0" fontId="6" fillId="0" borderId="12" xfId="0" applyFont="1" applyBorder="1" applyProtection="1"/>
    <xf numFmtId="0" fontId="6" fillId="9" borderId="7" xfId="0" applyFont="1" applyFill="1" applyBorder="1" applyAlignment="1" applyProtection="1">
      <alignment horizontal="center" vertical="center"/>
      <protection locked="0"/>
    </xf>
    <xf numFmtId="0" fontId="11" fillId="8" borderId="0" xfId="0" applyFont="1" applyFill="1" applyBorder="1" applyProtection="1"/>
    <xf numFmtId="0" fontId="11" fillId="8" borderId="0" xfId="0" applyFont="1" applyFill="1" applyBorder="1" applyAlignment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Protection="1">
      <protection hidden="1"/>
    </xf>
    <xf numFmtId="0" fontId="6" fillId="0" borderId="0" xfId="0" applyFont="1" applyFill="1" applyProtection="1">
      <protection hidden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7" xfId="0" applyFont="1" applyBorder="1" applyAlignment="1" applyProtection="1">
      <alignment horizontal="center" vertical="top" wrapText="1"/>
      <protection hidden="1"/>
    </xf>
    <xf numFmtId="0" fontId="6" fillId="0" borderId="7" xfId="0" applyFont="1" applyFill="1" applyBorder="1" applyAlignment="1" applyProtection="1">
      <alignment vertical="top" wrapText="1"/>
      <protection hidden="1"/>
    </xf>
    <xf numFmtId="3" fontId="6" fillId="0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Font="1" applyBorder="1" applyAlignment="1" applyProtection="1">
      <alignment wrapText="1"/>
      <protection hidden="1"/>
    </xf>
    <xf numFmtId="0" fontId="7" fillId="4" borderId="7" xfId="0" applyFont="1" applyFill="1" applyBorder="1" applyAlignment="1" applyProtection="1">
      <alignment vertical="top" wrapText="1"/>
      <protection hidden="1"/>
    </xf>
    <xf numFmtId="0" fontId="6" fillId="0" borderId="0" xfId="0" applyFont="1" applyBorder="1" applyProtection="1"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164" fontId="7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Protection="1">
      <protection hidden="1"/>
    </xf>
    <xf numFmtId="166" fontId="6" fillId="0" borderId="0" xfId="0" applyNumberFormat="1" applyFont="1" applyProtection="1">
      <protection hidden="1"/>
    </xf>
    <xf numFmtId="0" fontId="8" fillId="4" borderId="7" xfId="0" applyFont="1" applyFill="1" applyBorder="1" applyAlignment="1" applyProtection="1">
      <alignment vertical="top" wrapText="1"/>
      <protection hidden="1"/>
    </xf>
    <xf numFmtId="164" fontId="13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top" wrapText="1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0" fontId="6" fillId="0" borderId="7" xfId="0" applyFont="1" applyFill="1" applyBorder="1" applyAlignment="1" applyProtection="1">
      <alignment wrapText="1"/>
      <protection hidden="1"/>
    </xf>
    <xf numFmtId="165" fontId="6" fillId="5" borderId="7" xfId="0" applyNumberFormat="1" applyFont="1" applyFill="1" applyBorder="1" applyAlignment="1" applyProtection="1">
      <alignment horizontal="center" vertical="center"/>
      <protection hidden="1"/>
    </xf>
    <xf numFmtId="9" fontId="6" fillId="6" borderId="7" xfId="1" applyNumberFormat="1" applyFont="1" applyFill="1" applyBorder="1" applyAlignment="1" applyProtection="1">
      <alignment horizontal="center" vertical="center"/>
      <protection hidden="1"/>
    </xf>
    <xf numFmtId="9" fontId="12" fillId="5" borderId="7" xfId="1" applyFont="1" applyFill="1" applyBorder="1" applyAlignment="1" applyProtection="1">
      <alignment horizontal="center" vertical="center" wrapText="1"/>
      <protection hidden="1"/>
    </xf>
    <xf numFmtId="9" fontId="6" fillId="6" borderId="7" xfId="1" applyFont="1" applyFill="1" applyBorder="1" applyAlignment="1" applyProtection="1">
      <alignment horizontal="center" vertical="center"/>
      <protection hidden="1"/>
    </xf>
    <xf numFmtId="165" fontId="12" fillId="5" borderId="7" xfId="0" applyNumberFormat="1" applyFont="1" applyFill="1" applyBorder="1" applyAlignment="1" applyProtection="1">
      <alignment horizontal="center" vertical="center"/>
      <protection hidden="1"/>
    </xf>
    <xf numFmtId="9" fontId="6" fillId="5" borderId="7" xfId="1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protection hidden="1"/>
    </xf>
    <xf numFmtId="3" fontId="6" fillId="0" borderId="0" xfId="0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Border="1" applyAlignment="1" applyProtection="1">
      <alignment horizontal="center" vertical="center"/>
      <protection hidden="1"/>
    </xf>
    <xf numFmtId="9" fontId="6" fillId="0" borderId="0" xfId="1" applyFont="1" applyFill="1" applyBorder="1" applyAlignment="1" applyProtection="1">
      <alignment horizontal="center" vertical="center"/>
      <protection hidden="1"/>
    </xf>
    <xf numFmtId="9" fontId="10" fillId="0" borderId="0" xfId="1" applyFont="1" applyFill="1" applyBorder="1" applyAlignment="1" applyProtection="1">
      <alignment horizontal="center" vertical="center"/>
      <protection hidden="1"/>
    </xf>
    <xf numFmtId="3" fontId="6" fillId="0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Protection="1">
      <protection hidden="1"/>
    </xf>
    <xf numFmtId="0" fontId="6" fillId="0" borderId="7" xfId="0" applyFont="1" applyFill="1" applyBorder="1" applyProtection="1">
      <protection hidden="1"/>
    </xf>
    <xf numFmtId="4" fontId="6" fillId="5" borderId="7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Protection="1">
      <protection hidden="1"/>
    </xf>
    <xf numFmtId="10" fontId="6" fillId="5" borderId="7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10" fontId="6" fillId="0" borderId="0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vertical="center" wrapText="1"/>
      <protection hidden="1"/>
    </xf>
    <xf numFmtId="0" fontId="12" fillId="0" borderId="7" xfId="0" applyFont="1" applyBorder="1" applyAlignment="1" applyProtection="1">
      <alignment vertical="center" wrapText="1"/>
      <protection hidden="1"/>
    </xf>
    <xf numFmtId="0" fontId="14" fillId="0" borderId="7" xfId="0" applyFont="1" applyBorder="1" applyProtection="1">
      <protection hidden="1"/>
    </xf>
    <xf numFmtId="0" fontId="14" fillId="0" borderId="0" xfId="0" applyFont="1" applyProtection="1">
      <protection hidden="1"/>
    </xf>
    <xf numFmtId="0" fontId="12" fillId="0" borderId="7" xfId="0" applyFont="1" applyBorder="1" applyAlignment="1" applyProtection="1">
      <alignment horizontal="left" indent="1"/>
      <protection hidden="1"/>
    </xf>
    <xf numFmtId="10" fontId="12" fillId="5" borderId="7" xfId="0" applyNumberFormat="1" applyFont="1" applyFill="1" applyBorder="1" applyAlignment="1" applyProtection="1">
      <alignment horizontal="center" vertical="center"/>
      <protection hidden="1"/>
    </xf>
    <xf numFmtId="9" fontId="6" fillId="0" borderId="0" xfId="1" applyFont="1" applyProtection="1">
      <protection hidden="1"/>
    </xf>
    <xf numFmtId="0" fontId="8" fillId="0" borderId="0" xfId="0" applyFont="1" applyProtection="1">
      <protection hidden="1"/>
    </xf>
    <xf numFmtId="0" fontId="8" fillId="0" borderId="0" xfId="0" applyFont="1" applyFill="1" applyProtection="1">
      <protection hidden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0" fontId="0" fillId="0" borderId="7" xfId="0" applyBorder="1" applyAlignment="1" applyProtection="1">
      <alignment horizontal="center" vertical="center" wrapText="1"/>
      <protection hidden="1"/>
    </xf>
    <xf numFmtId="0" fontId="0" fillId="9" borderId="7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15" fillId="0" borderId="7" xfId="0" applyFont="1" applyFill="1" applyBorder="1" applyAlignment="1">
      <alignment horizontal="center" vertical="top" wrapText="1"/>
    </xf>
    <xf numFmtId="0" fontId="0" fillId="0" borderId="7" xfId="0" applyBorder="1" applyAlignment="1">
      <alignment vertical="center" wrapText="1"/>
    </xf>
    <xf numFmtId="0" fontId="17" fillId="0" borderId="0" xfId="2" applyNumberFormat="1" applyFont="1" applyFill="1" applyAlignment="1" applyProtection="1">
      <alignment vertical="center" wrapText="1"/>
    </xf>
    <xf numFmtId="0" fontId="17" fillId="0" borderId="0" xfId="2" applyFont="1" applyFill="1" applyAlignment="1" applyProtection="1">
      <alignment horizontal="left" vertical="center" wrapText="1"/>
    </xf>
    <xf numFmtId="0" fontId="17" fillId="0" borderId="0" xfId="2" applyFont="1" applyAlignment="1" applyProtection="1">
      <alignment vertical="center" wrapText="1"/>
    </xf>
    <xf numFmtId="0" fontId="17" fillId="0" borderId="0" xfId="2" applyFont="1" applyFill="1" applyAlignment="1" applyProtection="1">
      <alignment vertical="center" wrapText="1"/>
    </xf>
    <xf numFmtId="0" fontId="18" fillId="0" borderId="0" xfId="2" applyFont="1" applyAlignment="1" applyProtection="1">
      <alignment vertical="center" wrapText="1"/>
    </xf>
    <xf numFmtId="0" fontId="16" fillId="0" borderId="0" xfId="2" applyFont="1" applyAlignment="1" applyProtection="1">
      <alignment vertical="center" wrapText="1"/>
    </xf>
    <xf numFmtId="0" fontId="16" fillId="0" borderId="0" xfId="2" applyFont="1" applyBorder="1" applyAlignment="1" applyProtection="1">
      <alignment vertical="center" wrapText="1"/>
    </xf>
    <xf numFmtId="0" fontId="16" fillId="0" borderId="0" xfId="2" applyFont="1" applyAlignment="1" applyProtection="1">
      <alignment horizontal="right" vertical="center"/>
    </xf>
    <xf numFmtId="14" fontId="17" fillId="10" borderId="0" xfId="2" applyNumberFormat="1" applyFont="1" applyFill="1" applyBorder="1" applyAlignment="1" applyProtection="1">
      <alignment horizontal="center" vertical="center" wrapText="1"/>
    </xf>
    <xf numFmtId="0" fontId="18" fillId="0" borderId="0" xfId="2" applyFont="1" applyAlignment="1" applyProtection="1">
      <alignment horizontal="center" vertical="center" wrapText="1"/>
    </xf>
    <xf numFmtId="0" fontId="16" fillId="0" borderId="0" xfId="2" applyFont="1" applyFill="1" applyAlignment="1" applyProtection="1">
      <alignment vertical="center"/>
    </xf>
    <xf numFmtId="0" fontId="25" fillId="0" borderId="0" xfId="2" applyFont="1" applyAlignment="1" applyProtection="1">
      <alignment vertical="center" wrapText="1"/>
    </xf>
    <xf numFmtId="0" fontId="17" fillId="0" borderId="0" xfId="2" applyFont="1" applyFill="1" applyBorder="1" applyAlignment="1" applyProtection="1">
      <alignment vertical="center" wrapText="1"/>
    </xf>
    <xf numFmtId="49" fontId="17" fillId="0" borderId="0" xfId="2" applyNumberFormat="1" applyFont="1" applyFill="1" applyBorder="1" applyAlignment="1" applyProtection="1">
      <alignment horizontal="left" vertical="center" wrapText="1"/>
    </xf>
    <xf numFmtId="0" fontId="16" fillId="10" borderId="13" xfId="2" applyFont="1" applyFill="1" applyBorder="1" applyAlignment="1" applyProtection="1">
      <alignment horizontal="right" vertical="center" wrapText="1" indent="1"/>
    </xf>
    <xf numFmtId="0" fontId="22" fillId="10" borderId="13" xfId="2" applyFont="1" applyFill="1" applyBorder="1" applyAlignment="1" applyProtection="1">
      <alignment horizontal="center" vertical="center" wrapText="1"/>
    </xf>
    <xf numFmtId="0" fontId="16" fillId="10" borderId="13" xfId="2" applyNumberFormat="1" applyFont="1" applyFill="1" applyBorder="1" applyAlignment="1" applyProtection="1">
      <alignment horizontal="center" vertical="center" wrapText="1"/>
    </xf>
    <xf numFmtId="0" fontId="16" fillId="0" borderId="13" xfId="2" applyFont="1" applyBorder="1" applyAlignment="1" applyProtection="1">
      <alignment vertical="center" wrapText="1"/>
    </xf>
    <xf numFmtId="14" fontId="16" fillId="10" borderId="13" xfId="2" applyNumberFormat="1" applyFont="1" applyFill="1" applyBorder="1" applyAlignment="1" applyProtection="1">
      <alignment horizontal="center" vertical="center" wrapText="1"/>
    </xf>
    <xf numFmtId="0" fontId="16" fillId="10" borderId="13" xfId="2" applyNumberFormat="1" applyFont="1" applyFill="1" applyBorder="1" applyAlignment="1" applyProtection="1">
      <alignment horizontal="right" vertical="center" wrapText="1" indent="1"/>
    </xf>
    <xf numFmtId="49" fontId="0" fillId="11" borderId="13" xfId="2" applyNumberFormat="1" applyFont="1" applyFill="1" applyBorder="1" applyAlignment="1" applyProtection="1">
      <alignment horizontal="center" vertical="center" wrapText="1"/>
      <protection locked="0"/>
    </xf>
    <xf numFmtId="0" fontId="16" fillId="10" borderId="13" xfId="2" applyFont="1" applyFill="1" applyBorder="1" applyAlignment="1" applyProtection="1">
      <alignment horizontal="center" vertical="center" wrapText="1"/>
    </xf>
    <xf numFmtId="49" fontId="16" fillId="10" borderId="13" xfId="2" applyNumberFormat="1" applyFont="1" applyFill="1" applyBorder="1" applyAlignment="1" applyProtection="1">
      <alignment horizontal="right" vertical="center" wrapText="1" indent="1"/>
    </xf>
    <xf numFmtId="49" fontId="16" fillId="11" borderId="13" xfId="2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2" applyFont="1" applyFill="1" applyAlignment="1" applyProtection="1">
      <alignment vertical="center" wrapText="1"/>
    </xf>
    <xf numFmtId="0" fontId="16" fillId="0" borderId="0" xfId="2" applyFont="1" applyFill="1" applyBorder="1" applyAlignment="1" applyProtection="1">
      <alignment vertical="center" wrapText="1"/>
    </xf>
    <xf numFmtId="0" fontId="19" fillId="0" borderId="0" xfId="2" applyFont="1" applyFill="1" applyBorder="1" applyAlignment="1" applyProtection="1">
      <alignment vertical="center" wrapText="1"/>
    </xf>
    <xf numFmtId="0" fontId="17" fillId="0" borderId="0" xfId="2" applyNumberFormat="1" applyFont="1" applyFill="1" applyBorder="1" applyAlignment="1" applyProtection="1">
      <alignment horizontal="center" vertical="center" wrapText="1"/>
    </xf>
    <xf numFmtId="0" fontId="23" fillId="0" borderId="0" xfId="2" applyNumberFormat="1" applyFont="1" applyFill="1" applyBorder="1" applyAlignment="1" applyProtection="1">
      <alignment horizontal="center" vertical="center" wrapText="1"/>
    </xf>
    <xf numFmtId="0" fontId="24" fillId="0" borderId="0" xfId="2" applyNumberFormat="1" applyFont="1" applyFill="1" applyBorder="1" applyAlignment="1" applyProtection="1">
      <alignment horizontal="center" vertical="center" wrapText="1"/>
    </xf>
    <xf numFmtId="49" fontId="19" fillId="0" borderId="0" xfId="2" applyNumberFormat="1" applyFont="1" applyFill="1" applyBorder="1" applyAlignment="1" applyProtection="1">
      <alignment horizontal="center" vertical="center" wrapText="1"/>
    </xf>
    <xf numFmtId="164" fontId="3" fillId="7" borderId="6" xfId="0" applyNumberFormat="1" applyFont="1" applyFill="1" applyBorder="1" applyAlignment="1">
      <alignment horizontal="center"/>
    </xf>
    <xf numFmtId="164" fontId="3" fillId="7" borderId="3" xfId="0" applyNumberFormat="1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164" fontId="2" fillId="0" borderId="3" xfId="0" applyNumberFormat="1" applyFont="1" applyBorder="1" applyAlignment="1">
      <alignment horizontal="center" wrapText="1"/>
    </xf>
    <xf numFmtId="164" fontId="3" fillId="0" borderId="5" xfId="0" applyNumberFormat="1" applyFont="1" applyBorder="1" applyAlignment="1">
      <alignment horizontal="center" vertical="top"/>
    </xf>
    <xf numFmtId="164" fontId="3" fillId="0" borderId="6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3" xfId="0" applyNumberFormat="1" applyFont="1" applyBorder="1" applyAlignment="1">
      <alignment horizontal="center" vertical="top"/>
    </xf>
    <xf numFmtId="164" fontId="4" fillId="0" borderId="5" xfId="0" applyNumberFormat="1" applyFont="1" applyBorder="1" applyAlignment="1">
      <alignment horizontal="center" vertical="top"/>
    </xf>
    <xf numFmtId="164" fontId="4" fillId="0" borderId="6" xfId="0" applyNumberFormat="1" applyFont="1" applyBorder="1" applyAlignment="1">
      <alignment horizontal="center" vertical="top"/>
    </xf>
    <xf numFmtId="164" fontId="4" fillId="0" borderId="1" xfId="0" applyNumberFormat="1" applyFont="1" applyBorder="1" applyAlignment="1">
      <alignment horizontal="center" wrapText="1"/>
    </xf>
    <xf numFmtId="164" fontId="4" fillId="0" borderId="3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6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3" fillId="7" borderId="5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 textRotation="90" wrapText="1"/>
    </xf>
    <xf numFmtId="0" fontId="0" fillId="9" borderId="7" xfId="0" applyFill="1" applyBorder="1" applyAlignment="1" applyProtection="1">
      <alignment vertical="center" wrapText="1"/>
      <protection locked="0"/>
    </xf>
    <xf numFmtId="0" fontId="26" fillId="9" borderId="7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7" xfId="0" applyFont="1" applyFill="1" applyBorder="1" applyAlignment="1" applyProtection="1">
      <alignment horizontal="center" vertical="top" wrapText="1"/>
    </xf>
    <xf numFmtId="0" fontId="0" fillId="0" borderId="0" xfId="0" applyFill="1" applyProtection="1"/>
    <xf numFmtId="0" fontId="0" fillId="6" borderId="7" xfId="0" applyFill="1" applyBorder="1" applyAlignment="1" applyProtection="1">
      <alignment vertical="center" wrapText="1"/>
      <protection hidden="1"/>
    </xf>
    <xf numFmtId="0" fontId="0" fillId="6" borderId="7" xfId="0" applyFill="1" applyBorder="1" applyAlignment="1" applyProtection="1">
      <alignment horizontal="center" vertical="center" wrapText="1"/>
      <protection hidden="1"/>
    </xf>
    <xf numFmtId="0" fontId="6" fillId="0" borderId="7" xfId="0" applyFont="1" applyBorder="1" applyProtection="1">
      <protection locked="0"/>
    </xf>
    <xf numFmtId="0" fontId="0" fillId="0" borderId="7" xfId="0" applyBorder="1"/>
    <xf numFmtId="0" fontId="6" fillId="0" borderId="7" xfId="0" applyFont="1" applyFill="1" applyBorder="1" applyProtection="1">
      <protection locked="0"/>
    </xf>
    <xf numFmtId="0" fontId="0" fillId="12" borderId="14" xfId="0" applyFill="1" applyBorder="1" applyAlignment="1">
      <alignment vertical="center"/>
    </xf>
    <xf numFmtId="0" fontId="28" fillId="0" borderId="7" xfId="0" applyNumberFormat="1" applyFont="1" applyFill="1" applyBorder="1" applyAlignment="1">
      <alignment horizontal="right" vertical="center" wrapText="1"/>
    </xf>
    <xf numFmtId="0" fontId="6" fillId="0" borderId="7" xfId="0" applyFont="1" applyFill="1" applyBorder="1" applyProtection="1"/>
    <xf numFmtId="0" fontId="0" fillId="12" borderId="11" xfId="0" applyFont="1" applyFill="1" applyBorder="1" applyAlignment="1">
      <alignment vertical="center"/>
    </xf>
    <xf numFmtId="0" fontId="0" fillId="12" borderId="14" xfId="0" applyFont="1" applyFill="1" applyBorder="1" applyAlignment="1">
      <alignment vertical="center"/>
    </xf>
    <xf numFmtId="49" fontId="16" fillId="6" borderId="13" xfId="2" applyNumberFormat="1" applyFont="1" applyFill="1" applyBorder="1" applyAlignment="1" applyProtection="1">
      <alignment horizontal="center" vertical="center" wrapText="1"/>
    </xf>
    <xf numFmtId="167" fontId="26" fillId="9" borderId="7" xfId="0" applyNumberFormat="1" applyFont="1" applyFill="1" applyBorder="1" applyAlignment="1" applyProtection="1">
      <alignment horizontal="right" vertical="center" wrapText="1"/>
      <protection locked="0"/>
    </xf>
    <xf numFmtId="168" fontId="0" fillId="9" borderId="7" xfId="0" applyNumberFormat="1" applyFill="1" applyBorder="1" applyAlignment="1" applyProtection="1">
      <alignment horizontal="center" vertical="center" wrapText="1"/>
      <protection locked="0"/>
    </xf>
    <xf numFmtId="0" fontId="0" fillId="9" borderId="7" xfId="0" applyFill="1" applyBorder="1" applyAlignment="1" applyProtection="1">
      <alignment horizontal="right" vertical="center" wrapText="1"/>
      <protection locked="0"/>
    </xf>
    <xf numFmtId="0" fontId="30" fillId="0" borderId="22" xfId="4" applyFill="1" applyBorder="1" applyAlignment="1">
      <alignment horizontal="left" vertical="top" wrapText="1"/>
    </xf>
    <xf numFmtId="0" fontId="21" fillId="0" borderId="13" xfId="3" applyFont="1" applyBorder="1" applyAlignment="1">
      <alignment horizontal="center" vertical="center" wrapText="1"/>
    </xf>
    <xf numFmtId="0" fontId="7" fillId="0" borderId="7" xfId="0" applyFont="1" applyBorder="1" applyAlignment="1" applyProtection="1">
      <alignment horizontal="center" vertic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9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0" fontId="7" fillId="0" borderId="11" xfId="0" applyFont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6" fillId="0" borderId="0" xfId="0" applyFont="1" applyAlignment="1">
      <alignment horizontal="center" wrapText="1"/>
    </xf>
    <xf numFmtId="0" fontId="0" fillId="0" borderId="7" xfId="0" applyBorder="1" applyAlignment="1">
      <alignment horizontal="center"/>
    </xf>
    <xf numFmtId="0" fontId="27" fillId="12" borderId="10" xfId="0" applyFont="1" applyFill="1" applyBorder="1" applyAlignment="1">
      <alignment horizontal="center" vertical="center"/>
    </xf>
    <xf numFmtId="0" fontId="27" fillId="12" borderId="14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textRotation="90" wrapText="1"/>
    </xf>
    <xf numFmtId="0" fontId="0" fillId="0" borderId="21" xfId="0" applyFill="1" applyBorder="1" applyAlignment="1">
      <alignment horizontal="center" vertical="center" textRotation="90" wrapText="1"/>
    </xf>
    <xf numFmtId="0" fontId="0" fillId="0" borderId="9" xfId="0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5">
    <cellStyle name="Обычный" xfId="0" builtinId="0"/>
    <cellStyle name="Обычный 2" xfId="4" xr:uid="{00000000-0005-0000-0000-000001000000}"/>
    <cellStyle name="Обычный_SIMPLE_1_massive2" xfId="2" xr:uid="{00000000-0005-0000-0000-000002000000}"/>
    <cellStyle name="Обычный_Шаблон по источникам для Модуля Реестр (2)" xfId="3" xr:uid="{00000000-0005-0000-0000-000003000000}"/>
    <cellStyle name="Процентный" xfId="1" builtinId="5"/>
  </cellStyles>
  <dxfs count="6">
    <dxf>
      <numFmt numFmtId="164" formatCode="0.0000"/>
    </dxf>
    <dxf>
      <numFmt numFmtId="164" formatCode="0.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scheme val="none"/>
      </font>
      <fill>
        <patternFill patternType="solid">
          <fgColor indexed="64"/>
          <bgColor rgb="FFFFFF00"/>
        </patternFill>
      </fill>
      <protection locked="1" hidden="0"/>
    </dxf>
    <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scheme val="none"/>
      </font>
      <fill>
        <patternFill patternType="solid">
          <fgColor indexed="64"/>
          <bgColor rgb="FFFFFF00"/>
        </patternFill>
      </fill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FF0000"/>
        <name val="Verdana"/>
        <scheme val="none"/>
      </font>
      <fill>
        <patternFill patternType="solid">
          <fgColor indexed="64"/>
          <bgColor rgb="FFFFFF00"/>
        </patternFill>
      </fill>
      <protection locked="1" hidden="0"/>
    </dxf>
  </dxfs>
  <tableStyles count="0" defaultTableStyle="TableStyleMedium9" defaultPivotStyle="PivotStyleLight16"/>
  <colors>
    <mruColors>
      <color rgb="FFCCFFCC"/>
      <color rgb="FFFFFFCC"/>
      <color rgb="FFF5F0AB"/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org_reestr" displayName="org_reestr" ref="Q219:Q231" totalsRowShown="0" headerRowDxfId="5" dataDxfId="4" tableBorderDxfId="3">
  <autoFilter ref="Q219:Q231" xr:uid="{00000000-0009-0000-0100-000002000000}"/>
  <sortState xmlns:xlrd2="http://schemas.microsoft.com/office/spreadsheetml/2017/richdata2" ref="Q220:Q231">
    <sortCondition ref="Q219:Q231"/>
  </sortState>
  <tableColumns count="1">
    <tableColumn id="1" xr3:uid="{00000000-0010-0000-0000-000001000000}" name="Столбец1" dataDxfId="2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region" displayName="region" ref="U219:U222" totalsRowShown="0" headerRowDxfId="1">
  <autoFilter ref="U219:U222" xr:uid="{00000000-0009-0000-0100-000001000000}"/>
  <tableColumns count="1">
    <tableColumn id="1" xr3:uid="{00000000-0010-0000-0100-000001000000}" name="Столбец1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I17"/>
  <sheetViews>
    <sheetView tabSelected="1" topLeftCell="D1" workbookViewId="0">
      <selection activeCell="F10" sqref="F10"/>
    </sheetView>
  </sheetViews>
  <sheetFormatPr defaultColWidth="9.140625" defaultRowHeight="11.25" x14ac:dyDescent="0.25"/>
  <cols>
    <col min="1" max="1" width="10.7109375" style="98" hidden="1" customWidth="1"/>
    <col min="2" max="2" width="10.7109375" style="96" hidden="1" customWidth="1"/>
    <col min="3" max="3" width="3.7109375" style="99" hidden="1" customWidth="1"/>
    <col min="4" max="4" width="3.7109375" style="100" customWidth="1"/>
    <col min="5" max="5" width="40.7109375" style="100" customWidth="1"/>
    <col min="6" max="6" width="59" style="100" customWidth="1"/>
    <col min="7" max="16384" width="9.140625" style="100"/>
  </cols>
  <sheetData>
    <row r="1" spans="1:9" s="97" customFormat="1" ht="12" customHeight="1" x14ac:dyDescent="0.25">
      <c r="A1" s="95"/>
      <c r="B1" s="96"/>
    </row>
    <row r="2" spans="1:9" x14ac:dyDescent="0.25">
      <c r="D2" s="119"/>
      <c r="F2" s="102" t="s">
        <v>205</v>
      </c>
    </row>
    <row r="3" spans="1:9" x14ac:dyDescent="0.25">
      <c r="D3" s="120"/>
      <c r="E3" s="101"/>
    </row>
    <row r="4" spans="1:9" ht="28.5" customHeight="1" x14ac:dyDescent="0.25">
      <c r="D4" s="121"/>
      <c r="E4" s="167" t="s">
        <v>197</v>
      </c>
      <c r="F4" s="167"/>
    </row>
    <row r="5" spans="1:9" x14ac:dyDescent="0.25">
      <c r="D5" s="120"/>
      <c r="E5" s="109"/>
      <c r="F5" s="110"/>
    </row>
    <row r="6" spans="1:9" ht="19.5" x14ac:dyDescent="0.25">
      <c r="D6" s="121"/>
      <c r="E6" s="109" t="s">
        <v>190</v>
      </c>
      <c r="F6" s="118" t="s">
        <v>200</v>
      </c>
    </row>
    <row r="7" spans="1:9" ht="11.25" customHeight="1" x14ac:dyDescent="0.25">
      <c r="A7" s="103"/>
      <c r="D7" s="122"/>
      <c r="E7" s="109"/>
      <c r="F7" s="111"/>
    </row>
    <row r="8" spans="1:9" ht="19.5" x14ac:dyDescent="0.25">
      <c r="D8" s="121"/>
      <c r="E8" s="109" t="s">
        <v>191</v>
      </c>
      <c r="F8" s="162" t="s">
        <v>199</v>
      </c>
    </row>
    <row r="9" spans="1:9" ht="11.25" customHeight="1" x14ac:dyDescent="0.25">
      <c r="D9" s="123"/>
      <c r="E9" s="112"/>
      <c r="F9" s="113"/>
    </row>
    <row r="10" spans="1:9" ht="19.5" x14ac:dyDescent="0.25">
      <c r="C10" s="104"/>
      <c r="D10" s="124"/>
      <c r="E10" s="114" t="s">
        <v>198</v>
      </c>
      <c r="F10" s="115"/>
      <c r="G10" s="105"/>
      <c r="I10" s="106"/>
    </row>
    <row r="11" spans="1:9" ht="11.25" customHeight="1" x14ac:dyDescent="0.25">
      <c r="D11" s="123"/>
      <c r="E11" s="112"/>
      <c r="F11" s="113"/>
    </row>
    <row r="12" spans="1:9" ht="11.25" customHeight="1" x14ac:dyDescent="0.25">
      <c r="A12" s="107"/>
      <c r="D12" s="120"/>
      <c r="E12" s="112"/>
      <c r="F12" s="116" t="s">
        <v>192</v>
      </c>
    </row>
    <row r="13" spans="1:9" ht="19.5" x14ac:dyDescent="0.25">
      <c r="A13" s="107"/>
      <c r="B13" s="108"/>
      <c r="D13" s="125"/>
      <c r="E13" s="117" t="s">
        <v>193</v>
      </c>
      <c r="F13" s="118" t="s">
        <v>267</v>
      </c>
    </row>
    <row r="14" spans="1:9" ht="19.5" x14ac:dyDescent="0.25">
      <c r="A14" s="107"/>
      <c r="B14" s="108"/>
      <c r="D14" s="125"/>
      <c r="E14" s="117" t="s">
        <v>194</v>
      </c>
      <c r="F14" s="118" t="s">
        <v>268</v>
      </c>
    </row>
    <row r="15" spans="1:9" ht="19.5" x14ac:dyDescent="0.25">
      <c r="A15" s="107"/>
      <c r="B15" s="108"/>
      <c r="D15" s="125"/>
      <c r="E15" s="117" t="s">
        <v>195</v>
      </c>
      <c r="F15" s="115" t="s">
        <v>269</v>
      </c>
    </row>
    <row r="16" spans="1:9" ht="19.5" x14ac:dyDescent="0.25">
      <c r="A16" s="107"/>
      <c r="B16" s="108"/>
      <c r="D16" s="125"/>
      <c r="E16" s="117" t="s">
        <v>196</v>
      </c>
      <c r="F16" s="118" t="s">
        <v>270</v>
      </c>
    </row>
    <row r="17" spans="4:4" x14ac:dyDescent="0.25">
      <c r="D17" s="119"/>
    </row>
  </sheetData>
  <sheetProtection password="FA9C" sheet="1" objects="1" scenarios="1"/>
  <mergeCells count="1">
    <mergeCell ref="E4:F4"/>
  </mergeCells>
  <dataValidations count="2">
    <dataValidation type="list" allowBlank="1" showInputMessage="1" showErrorMessage="1" sqref="F10" xr:uid="{00000000-0002-0000-0000-000000000000}">
      <formula1>INDIRECT("org_reestr")</formula1>
    </dataValidation>
    <dataValidation type="list" allowBlank="1" showInputMessage="1" showErrorMessage="1" sqref="F6" xr:uid="{00000000-0002-0000-0000-000001000000}">
      <formula1>INDIRECT("region")</formula1>
    </dataValidation>
  </dataValidations>
  <pageMargins left="0.7" right="0.7" top="0.75" bottom="0.75" header="0.3" footer="0.3"/>
  <pageSetup paperSize="9" orientation="landscape" r:id="rId1"/>
  <ignoredErrors>
    <ignoredError sqref="F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2:I59"/>
  <sheetViews>
    <sheetView workbookViewId="0">
      <selection activeCell="E7" sqref="E7"/>
    </sheetView>
  </sheetViews>
  <sheetFormatPr defaultColWidth="9.140625" defaultRowHeight="12.75" x14ac:dyDescent="0.2"/>
  <cols>
    <col min="1" max="1" width="5.140625" style="40" customWidth="1"/>
    <col min="2" max="2" width="101" style="40" customWidth="1"/>
    <col min="3" max="3" width="21" style="40" customWidth="1"/>
    <col min="4" max="4" width="19.28515625" style="40" customWidth="1"/>
    <col min="5" max="5" width="17.28515625" style="40" customWidth="1"/>
    <col min="6" max="6" width="17.140625" style="40" customWidth="1"/>
    <col min="7" max="7" width="19" style="40" customWidth="1"/>
    <col min="8" max="8" width="18.85546875" style="40" customWidth="1"/>
    <col min="9" max="9" width="16.42578125" style="40" customWidth="1"/>
    <col min="10" max="10" width="13.140625" style="40" customWidth="1"/>
    <col min="11" max="11" width="16.7109375" style="40" customWidth="1"/>
    <col min="12" max="12" width="13.42578125" style="40" customWidth="1"/>
    <col min="13" max="13" width="20.140625" style="40" customWidth="1"/>
    <col min="14" max="14" width="13.28515625" style="40" customWidth="1"/>
    <col min="15" max="15" width="16.7109375" style="40" customWidth="1"/>
    <col min="16" max="16384" width="9.140625" style="40"/>
  </cols>
  <sheetData>
    <row r="2" spans="1:7" s="41" customFormat="1" x14ac:dyDescent="0.2"/>
    <row r="3" spans="1:7" ht="15" x14ac:dyDescent="0.2">
      <c r="A3" s="41"/>
      <c r="B3" s="86" t="s">
        <v>42</v>
      </c>
      <c r="C3" s="41"/>
      <c r="D3" s="41"/>
      <c r="E3" s="41"/>
    </row>
    <row r="4" spans="1:7" x14ac:dyDescent="0.2">
      <c r="B4" s="168" t="s">
        <v>43</v>
      </c>
      <c r="C4" s="169" t="s">
        <v>44</v>
      </c>
      <c r="D4" s="42" t="s">
        <v>45</v>
      </c>
    </row>
    <row r="5" spans="1:7" x14ac:dyDescent="0.2">
      <c r="B5" s="168"/>
      <c r="C5" s="170"/>
      <c r="D5" s="42" t="s">
        <v>4</v>
      </c>
    </row>
    <row r="6" spans="1:7" x14ac:dyDescent="0.2">
      <c r="B6" s="43">
        <v>1</v>
      </c>
      <c r="C6" s="43">
        <v>2</v>
      </c>
      <c r="D6" s="43">
        <v>3</v>
      </c>
    </row>
    <row r="7" spans="1:7" ht="42.75" customHeight="1" x14ac:dyDescent="0.2">
      <c r="B7" s="44" t="s">
        <v>133</v>
      </c>
      <c r="C7" s="45" t="s">
        <v>48</v>
      </c>
      <c r="D7" s="36"/>
    </row>
    <row r="8" spans="1:7" ht="42.75" customHeight="1" x14ac:dyDescent="0.2">
      <c r="B8" s="44" t="s">
        <v>134</v>
      </c>
      <c r="C8" s="45" t="s">
        <v>49</v>
      </c>
      <c r="D8" s="36"/>
    </row>
    <row r="9" spans="1:7" ht="25.5" x14ac:dyDescent="0.2">
      <c r="B9" s="46" t="s">
        <v>135</v>
      </c>
      <c r="C9" s="45" t="s">
        <v>49</v>
      </c>
      <c r="D9" s="36"/>
    </row>
    <row r="11" spans="1:7" ht="15" x14ac:dyDescent="0.2">
      <c r="B11" s="85" t="s">
        <v>136</v>
      </c>
    </row>
    <row r="12" spans="1:7" ht="25.5" x14ac:dyDescent="0.2">
      <c r="B12" s="42" t="s">
        <v>43</v>
      </c>
      <c r="C12" s="42" t="s">
        <v>51</v>
      </c>
      <c r="D12" s="42" t="s">
        <v>52</v>
      </c>
    </row>
    <row r="13" spans="1:7" x14ac:dyDescent="0.2">
      <c r="B13" s="47" t="s">
        <v>53</v>
      </c>
      <c r="C13" s="42" t="s">
        <v>54</v>
      </c>
      <c r="D13" s="42" t="s">
        <v>54</v>
      </c>
    </row>
    <row r="14" spans="1:7" ht="51" x14ac:dyDescent="0.2">
      <c r="A14" s="48"/>
      <c r="B14" s="46" t="s">
        <v>55</v>
      </c>
      <c r="C14" s="36">
        <v>895</v>
      </c>
      <c r="D14" s="36">
        <v>895</v>
      </c>
    </row>
    <row r="15" spans="1:7" ht="89.25" x14ac:dyDescent="0.2">
      <c r="A15" s="48"/>
      <c r="B15" s="46" t="s">
        <v>56</v>
      </c>
      <c r="C15" s="36">
        <v>0</v>
      </c>
      <c r="D15" s="36">
        <v>0</v>
      </c>
      <c r="G15" s="49"/>
    </row>
    <row r="16" spans="1:7" ht="25.5" x14ac:dyDescent="0.2">
      <c r="A16" s="48"/>
      <c r="B16" s="47" t="s">
        <v>57</v>
      </c>
      <c r="C16" s="50">
        <f>C14/MAX(1,(C14-C15))</f>
        <v>1</v>
      </c>
      <c r="D16" s="50">
        <f>D14/MAX(1,(D14-D15))</f>
        <v>1</v>
      </c>
    </row>
    <row r="17" spans="1:9" x14ac:dyDescent="0.2">
      <c r="B17" s="47" t="s">
        <v>58</v>
      </c>
      <c r="C17" s="51"/>
      <c r="D17" s="51"/>
    </row>
    <row r="18" spans="1:9" ht="38.25" x14ac:dyDescent="0.2">
      <c r="A18" s="48"/>
      <c r="B18" s="46" t="s">
        <v>59</v>
      </c>
      <c r="C18" s="36">
        <v>810</v>
      </c>
      <c r="D18" s="36">
        <v>810</v>
      </c>
    </row>
    <row r="19" spans="1:9" ht="76.5" x14ac:dyDescent="0.2">
      <c r="A19" s="48"/>
      <c r="B19" s="46" t="s">
        <v>60</v>
      </c>
      <c r="C19" s="36">
        <v>0</v>
      </c>
      <c r="D19" s="36">
        <v>0</v>
      </c>
    </row>
    <row r="20" spans="1:9" ht="25.5" x14ac:dyDescent="0.2">
      <c r="A20" s="48"/>
      <c r="B20" s="47" t="s">
        <v>61</v>
      </c>
      <c r="C20" s="50">
        <f>C18/MAX(1,(C18-C19))</f>
        <v>1</v>
      </c>
      <c r="D20" s="50">
        <f>D18/MAX(1,(D18-D19))</f>
        <v>1</v>
      </c>
    </row>
    <row r="21" spans="1:9" x14ac:dyDescent="0.2">
      <c r="B21" s="47" t="s">
        <v>62</v>
      </c>
      <c r="C21" s="51"/>
      <c r="D21" s="51"/>
    </row>
    <row r="22" spans="1:9" ht="51" x14ac:dyDescent="0.2">
      <c r="A22" s="48"/>
      <c r="B22" s="46" t="s">
        <v>63</v>
      </c>
      <c r="C22" s="36">
        <v>0</v>
      </c>
      <c r="D22" s="36">
        <v>0</v>
      </c>
    </row>
    <row r="23" spans="1:9" ht="25.5" x14ac:dyDescent="0.2">
      <c r="A23" s="48"/>
      <c r="B23" s="46" t="s">
        <v>64</v>
      </c>
      <c r="C23" s="36"/>
      <c r="D23" s="36"/>
    </row>
    <row r="24" spans="1:9" ht="25.5" x14ac:dyDescent="0.2">
      <c r="A24" s="48"/>
      <c r="B24" s="47" t="s">
        <v>65</v>
      </c>
      <c r="C24" s="50">
        <f>C23/MAX(1,(C23-C22))</f>
        <v>0</v>
      </c>
      <c r="D24" s="50">
        <f>D23/MAX(1,(D23-D22))</f>
        <v>0</v>
      </c>
      <c r="G24" s="52"/>
    </row>
    <row r="25" spans="1:9" ht="15" x14ac:dyDescent="0.2">
      <c r="B25" s="53" t="s">
        <v>66</v>
      </c>
      <c r="C25" s="54">
        <f>IF((C16*0.5+C20*0.5)=0,0,IF((C16*0.5+C20*0.5)&lt;1,1,(C16*0.5+C20*0.5)))</f>
        <v>1</v>
      </c>
      <c r="D25" s="54">
        <f>IF((D16*0.5+D20*0.5)=0,0,IF((D16*0.5+D20*0.5)&lt;1,1,(D16*0.5+D20*0.5)))</f>
        <v>1</v>
      </c>
      <c r="G25" s="52"/>
    </row>
    <row r="26" spans="1:9" ht="15" x14ac:dyDescent="0.2">
      <c r="B26" s="55"/>
      <c r="C26" s="56">
        <f>C16*0.4+C20*0.4+C24*0.2</f>
        <v>0.8</v>
      </c>
      <c r="D26" s="57">
        <f>D16*0.4+D20*0.4+D24*0.2</f>
        <v>0.8</v>
      </c>
    </row>
    <row r="27" spans="1:9" ht="15" x14ac:dyDescent="0.2">
      <c r="B27" s="55"/>
    </row>
    <row r="28" spans="1:9" ht="15" x14ac:dyDescent="0.2">
      <c r="B28" s="85" t="s">
        <v>137</v>
      </c>
    </row>
    <row r="29" spans="1:9" x14ac:dyDescent="0.2">
      <c r="B29" s="168" t="s">
        <v>43</v>
      </c>
      <c r="C29" s="169" t="s">
        <v>44</v>
      </c>
      <c r="D29" s="171" t="s">
        <v>67</v>
      </c>
      <c r="E29" s="172"/>
      <c r="F29" s="168" t="s">
        <v>68</v>
      </c>
      <c r="G29" s="168" t="s">
        <v>69</v>
      </c>
      <c r="H29" s="168" t="s">
        <v>70</v>
      </c>
      <c r="I29" s="168" t="s">
        <v>71</v>
      </c>
    </row>
    <row r="30" spans="1:9" x14ac:dyDescent="0.2">
      <c r="B30" s="168"/>
      <c r="C30" s="170"/>
      <c r="D30" s="42" t="s">
        <v>46</v>
      </c>
      <c r="E30" s="42" t="s">
        <v>47</v>
      </c>
      <c r="F30" s="168"/>
      <c r="G30" s="168"/>
      <c r="H30" s="168"/>
      <c r="I30" s="168"/>
    </row>
    <row r="31" spans="1:9" ht="25.5" customHeight="1" x14ac:dyDescent="0.2">
      <c r="B31" s="58" t="s">
        <v>139</v>
      </c>
      <c r="C31" s="45" t="s">
        <v>50</v>
      </c>
      <c r="D31" s="59">
        <f>SUMIFS(TEHSHEET!S2:S213,TEHSHEET!Q2:Q213,Титульный!F10,TEHSHEET!R2:R213,Титульный!F8)</f>
        <v>0</v>
      </c>
      <c r="E31" s="59">
        <f>D7</f>
        <v>0</v>
      </c>
      <c r="F31" s="60">
        <v>0.3</v>
      </c>
      <c r="G31" s="61" t="str">
        <f>IF(AND(E31=0,D31=0),"достигнуто",IF(E31&lt;=D31*(1-F31),"достигнуто с улучшением",IF(E31&lt;=D31*(1+F31),"достигнуто","не достигнуто")))</f>
        <v>достигнуто</v>
      </c>
      <c r="H31" s="62" t="s">
        <v>72</v>
      </c>
      <c r="I31" s="17">
        <f>IF(H31="-",-1,IF(G31="достигнуто",0,IF(G31="не достигнуто",-1,1)))</f>
        <v>0</v>
      </c>
    </row>
    <row r="32" spans="1:9" ht="26.25" customHeight="1" x14ac:dyDescent="0.2">
      <c r="B32" s="58" t="s">
        <v>140</v>
      </c>
      <c r="C32" s="45" t="s">
        <v>50</v>
      </c>
      <c r="D32" s="59">
        <f>SUMIFS(TEHSHEET!T2:T213,TEHSHEET!Q2:Q213,Титульный!F10,TEHSHEET!R2:R213,Титульный!F8)</f>
        <v>0</v>
      </c>
      <c r="E32" s="59">
        <f>D8</f>
        <v>0</v>
      </c>
      <c r="F32" s="60">
        <f>F31</f>
        <v>0.3</v>
      </c>
      <c r="G32" s="61" t="str">
        <f>IF(AND(E32=0,D32=0),"достигнуто",IF(AND(E32&lt;=D32*(1-F32),D32),"достигнуто с улучшением",IF(E32&lt;=D32*(1+F32),"достигнуто","не достигнуто")))</f>
        <v>достигнуто</v>
      </c>
      <c r="H32" s="62" t="s">
        <v>72</v>
      </c>
      <c r="I32" s="17">
        <f>IF(H32="-",-1,IF(G32="достигнуто",0,IF(G32="не достигнуто",-1,1)))</f>
        <v>0</v>
      </c>
    </row>
    <row r="33" spans="2:9" ht="25.5" customHeight="1" x14ac:dyDescent="0.2">
      <c r="B33" s="58" t="s">
        <v>141</v>
      </c>
      <c r="C33" s="45" t="s">
        <v>50</v>
      </c>
      <c r="D33" s="59">
        <f>SUMIFS(TEHSHEET!U2:U213,TEHSHEET!Q2:Q213,Титульный!F10,TEHSHEET!R2:R213,Титульный!F8)</f>
        <v>0</v>
      </c>
      <c r="E33" s="63">
        <f>D25</f>
        <v>1</v>
      </c>
      <c r="F33" s="64">
        <f>$F$31</f>
        <v>0.3</v>
      </c>
      <c r="G33" s="61" t="str">
        <f>IF(AND(E33=0,D33=0),"достигнуто",IF(AND(E33&lt;=D33*(1-F33),D33),"достигнуто с улучшением",IF(E33&lt;=D33*(1+F33),"достигнуто","не достигнуто")))</f>
        <v>не достигнуто</v>
      </c>
      <c r="H33" s="62" t="s">
        <v>72</v>
      </c>
      <c r="I33" s="17">
        <f>IF(H33="-",-1,IF(G33="достигнуто",0,IF(G33="не достигнуто",-1,1)))</f>
        <v>-1</v>
      </c>
    </row>
    <row r="34" spans="2:9" x14ac:dyDescent="0.2">
      <c r="B34" s="65"/>
      <c r="C34" s="66"/>
      <c r="D34" s="67"/>
      <c r="E34" s="67"/>
      <c r="F34" s="68"/>
      <c r="G34" s="69"/>
      <c r="H34" s="68"/>
      <c r="I34" s="70"/>
    </row>
    <row r="35" spans="2:9" x14ac:dyDescent="0.2">
      <c r="B35" s="71" t="s">
        <v>154</v>
      </c>
      <c r="D35" s="67"/>
      <c r="E35" s="67"/>
      <c r="F35" s="68"/>
      <c r="G35" s="69"/>
      <c r="H35" s="68"/>
      <c r="I35" s="70"/>
    </row>
    <row r="36" spans="2:9" x14ac:dyDescent="0.2">
      <c r="B36" s="72" t="s">
        <v>0</v>
      </c>
      <c r="C36" s="73">
        <f>I31*C40+I32*D40+I33*E40</f>
        <v>-0.3</v>
      </c>
      <c r="D36" s="67"/>
      <c r="E36" s="67"/>
      <c r="F36" s="68"/>
      <c r="G36" s="69"/>
      <c r="H36" s="68"/>
      <c r="I36" s="70"/>
    </row>
    <row r="38" spans="2:9" x14ac:dyDescent="0.2">
      <c r="B38" s="71" t="s">
        <v>73</v>
      </c>
    </row>
    <row r="39" spans="2:9" ht="25.5" x14ac:dyDescent="0.2">
      <c r="B39" s="42" t="s">
        <v>74</v>
      </c>
      <c r="C39" s="171" t="s">
        <v>153</v>
      </c>
      <c r="D39" s="174"/>
      <c r="E39" s="42" t="s">
        <v>152</v>
      </c>
    </row>
    <row r="40" spans="2:9" x14ac:dyDescent="0.2">
      <c r="B40" s="72" t="s">
        <v>0</v>
      </c>
      <c r="C40" s="73">
        <v>0.3</v>
      </c>
      <c r="D40" s="73">
        <v>0.3</v>
      </c>
      <c r="E40" s="73">
        <v>0.3</v>
      </c>
    </row>
    <row r="42" spans="2:9" ht="15" x14ac:dyDescent="0.2">
      <c r="B42" s="85" t="s">
        <v>138</v>
      </c>
    </row>
    <row r="45" spans="2:9" x14ac:dyDescent="0.2">
      <c r="B45" s="74" t="s">
        <v>75</v>
      </c>
    </row>
    <row r="46" spans="2:9" x14ac:dyDescent="0.2">
      <c r="B46" s="46" t="s">
        <v>155</v>
      </c>
      <c r="C46" s="75">
        <f>2%*C36</f>
        <v>-6.0000000000000001E-3</v>
      </c>
    </row>
    <row r="47" spans="2:9" x14ac:dyDescent="0.2">
      <c r="B47" s="48"/>
      <c r="C47" s="48"/>
      <c r="D47" s="48"/>
    </row>
    <row r="48" spans="2:9" x14ac:dyDescent="0.2">
      <c r="B48" s="76"/>
      <c r="C48" s="77"/>
    </row>
    <row r="49" spans="2:7" x14ac:dyDescent="0.2">
      <c r="B49" s="74" t="s">
        <v>77</v>
      </c>
      <c r="C49" s="77"/>
    </row>
    <row r="50" spans="2:7" x14ac:dyDescent="0.2">
      <c r="B50" s="78" t="s">
        <v>78</v>
      </c>
      <c r="C50" s="75">
        <v>-0.03</v>
      </c>
    </row>
    <row r="51" spans="2:7" s="81" customFormat="1" ht="38.25" x14ac:dyDescent="0.2">
      <c r="B51" s="79" t="s">
        <v>79</v>
      </c>
      <c r="C51" s="80"/>
    </row>
    <row r="52" spans="2:7" s="81" customFormat="1" x14ac:dyDescent="0.2">
      <c r="B52" s="82" t="s">
        <v>76</v>
      </c>
      <c r="C52" s="83">
        <v>0.1</v>
      </c>
    </row>
    <row r="53" spans="2:7" x14ac:dyDescent="0.2">
      <c r="B53" s="173" t="s">
        <v>80</v>
      </c>
      <c r="C53" s="173"/>
      <c r="D53" s="173"/>
      <c r="E53" s="173"/>
      <c r="F53" s="173"/>
      <c r="G53" s="173"/>
    </row>
    <row r="59" spans="2:7" x14ac:dyDescent="0.2">
      <c r="E59" s="84"/>
    </row>
  </sheetData>
  <sheetProtection password="FA9C" sheet="1" objects="1" scenarios="1"/>
  <mergeCells count="11">
    <mergeCell ref="B4:B5"/>
    <mergeCell ref="C4:C5"/>
    <mergeCell ref="B53:G53"/>
    <mergeCell ref="G29:G30"/>
    <mergeCell ref="H29:H30"/>
    <mergeCell ref="C39:D39"/>
    <mergeCell ref="I29:I30"/>
    <mergeCell ref="B29:B30"/>
    <mergeCell ref="C29:C30"/>
    <mergeCell ref="D29:E29"/>
    <mergeCell ref="F29:F3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B2:E7"/>
  <sheetViews>
    <sheetView workbookViewId="0">
      <selection activeCell="D6" sqref="D6"/>
    </sheetView>
  </sheetViews>
  <sheetFormatPr defaultColWidth="9.140625" defaultRowHeight="15" x14ac:dyDescent="0.25"/>
  <cols>
    <col min="1" max="1" width="6.5703125" style="89" customWidth="1"/>
    <col min="2" max="2" width="7.7109375" style="89" customWidth="1"/>
    <col min="3" max="3" width="35.7109375" style="89" customWidth="1"/>
    <col min="4" max="4" width="34.42578125" style="89" customWidth="1"/>
    <col min="5" max="5" width="40.7109375" style="89" customWidth="1"/>
    <col min="6" max="16384" width="9.140625" style="89"/>
  </cols>
  <sheetData>
    <row r="2" spans="2:5" s="88" customFormat="1" ht="30" customHeight="1" x14ac:dyDescent="0.25">
      <c r="B2" s="175" t="s">
        <v>169</v>
      </c>
      <c r="C2" s="175"/>
      <c r="D2" s="175"/>
      <c r="E2" s="175"/>
    </row>
    <row r="4" spans="2:5" ht="30" x14ac:dyDescent="0.25">
      <c r="B4" s="90" t="s">
        <v>108</v>
      </c>
      <c r="C4" s="90" t="s">
        <v>109</v>
      </c>
      <c r="D4" s="90" t="s">
        <v>110</v>
      </c>
      <c r="E4" s="90" t="s">
        <v>173</v>
      </c>
    </row>
    <row r="5" spans="2:5" ht="60" x14ac:dyDescent="0.25">
      <c r="B5" s="90" t="s">
        <v>107</v>
      </c>
      <c r="C5" s="90" t="s">
        <v>170</v>
      </c>
      <c r="D5" s="91">
        <v>2607</v>
      </c>
      <c r="E5" s="90" t="s">
        <v>171</v>
      </c>
    </row>
    <row r="6" spans="2:5" ht="135" x14ac:dyDescent="0.25">
      <c r="B6" s="90" t="s">
        <v>121</v>
      </c>
      <c r="C6" s="90" t="s">
        <v>179</v>
      </c>
      <c r="D6" s="153">
        <f>IF(ISERR(SUMPRODUCT((Столбец9*Столбец13)*(Столбец8="В")*(Столбец27=1))/D$5),0,SUMPRODUCT((Столбец9*Столбец13)*(Столбец8="В")*(Столбец27=1))/D$5)</f>
        <v>0.99795166858458006</v>
      </c>
      <c r="E6" s="90" t="s">
        <v>174</v>
      </c>
    </row>
    <row r="7" spans="2:5" ht="135" x14ac:dyDescent="0.25">
      <c r="B7" s="90" t="s">
        <v>124</v>
      </c>
      <c r="C7" s="90" t="s">
        <v>125</v>
      </c>
      <c r="D7" s="153">
        <f>IF(ISERR(SUMIFS(Столбец13,Столбец8,"В",Столбец27,1)/D$5),0,SUMIFS(Столбец13,Столбец8,"В",Столбец27,1)/D$5)</f>
        <v>0.18718833908707327</v>
      </c>
      <c r="E7" s="90" t="s">
        <v>172</v>
      </c>
    </row>
  </sheetData>
  <sheetProtection password="FA9C" sheet="1" objects="1" scenarios="1" formatCells="0" formatColumns="0" formatRows="0"/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B2:E12"/>
  <sheetViews>
    <sheetView workbookViewId="0">
      <selection activeCell="D11" sqref="D11"/>
    </sheetView>
  </sheetViews>
  <sheetFormatPr defaultColWidth="9.140625" defaultRowHeight="15" x14ac:dyDescent="0.25"/>
  <cols>
    <col min="1" max="1" width="4.28515625" style="89" customWidth="1"/>
    <col min="2" max="2" width="9.140625" style="89" customWidth="1"/>
    <col min="3" max="3" width="38.85546875" style="89" customWidth="1"/>
    <col min="4" max="4" width="38.140625" style="89" customWidth="1"/>
    <col min="5" max="5" width="40.7109375" style="89" customWidth="1"/>
    <col min="6" max="16384" width="9.140625" style="89"/>
  </cols>
  <sheetData>
    <row r="2" spans="2:5" ht="30" customHeight="1" x14ac:dyDescent="0.25">
      <c r="B2" s="175" t="s">
        <v>156</v>
      </c>
      <c r="C2" s="176"/>
      <c r="D2" s="176"/>
      <c r="E2" s="176"/>
    </row>
    <row r="4" spans="2:5" ht="60" x14ac:dyDescent="0.25">
      <c r="B4" s="90" t="s">
        <v>108</v>
      </c>
      <c r="C4" s="90" t="s">
        <v>180</v>
      </c>
      <c r="D4" s="90" t="s">
        <v>157</v>
      </c>
      <c r="E4" s="90" t="s">
        <v>158</v>
      </c>
    </row>
    <row r="5" spans="2:5" ht="45" x14ac:dyDescent="0.25">
      <c r="B5" s="90" t="s">
        <v>107</v>
      </c>
      <c r="C5" s="90" t="s">
        <v>159</v>
      </c>
      <c r="D5" s="91">
        <v>110.86</v>
      </c>
      <c r="E5" s="91"/>
    </row>
    <row r="6" spans="2:5" ht="45" x14ac:dyDescent="0.25">
      <c r="B6" s="90" t="s">
        <v>113</v>
      </c>
      <c r="C6" s="90" t="s">
        <v>160</v>
      </c>
      <c r="D6" s="91">
        <v>59.978999999999999</v>
      </c>
      <c r="E6" s="91"/>
    </row>
    <row r="7" spans="2:5" ht="90" x14ac:dyDescent="0.25">
      <c r="B7" s="90" t="s">
        <v>121</v>
      </c>
      <c r="C7" s="90" t="s">
        <v>161</v>
      </c>
      <c r="D7" s="91">
        <f>D6/D5*100</f>
        <v>54.103373624391125</v>
      </c>
      <c r="E7" s="91"/>
    </row>
    <row r="8" spans="2:5" ht="30" x14ac:dyDescent="0.25">
      <c r="B8" s="90" t="s">
        <v>124</v>
      </c>
      <c r="C8" s="90" t="s">
        <v>162</v>
      </c>
      <c r="D8" s="91">
        <v>2607</v>
      </c>
      <c r="E8" s="91"/>
    </row>
    <row r="9" spans="2:5" ht="30" x14ac:dyDescent="0.25">
      <c r="B9" s="90" t="s">
        <v>127</v>
      </c>
      <c r="C9" s="90" t="s">
        <v>163</v>
      </c>
      <c r="D9" s="91">
        <v>362</v>
      </c>
      <c r="E9" s="91"/>
    </row>
    <row r="10" spans="2:5" x14ac:dyDescent="0.25">
      <c r="B10" s="90" t="s">
        <v>130</v>
      </c>
      <c r="C10" s="90" t="s">
        <v>164</v>
      </c>
      <c r="D10" s="164">
        <v>16.899999999999999</v>
      </c>
      <c r="E10" s="91"/>
    </row>
    <row r="11" spans="2:5" ht="45" x14ac:dyDescent="0.25">
      <c r="B11" s="90" t="s">
        <v>165</v>
      </c>
      <c r="C11" s="90" t="s">
        <v>166</v>
      </c>
      <c r="D11" s="91">
        <v>5</v>
      </c>
      <c r="E11" s="92" t="s">
        <v>50</v>
      </c>
    </row>
    <row r="12" spans="2:5" ht="45" x14ac:dyDescent="0.25">
      <c r="B12" s="90" t="s">
        <v>167</v>
      </c>
      <c r="C12" s="90" t="s">
        <v>168</v>
      </c>
      <c r="D12" s="91">
        <v>5</v>
      </c>
      <c r="E12" s="92" t="s">
        <v>50</v>
      </c>
    </row>
  </sheetData>
  <sheetProtection password="FA9C" sheet="1" objects="1" scenarios="1" formatCells="0" formatColumns="0" formatRows="0"/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B2:AC22"/>
  <sheetViews>
    <sheetView zoomScale="85" zoomScaleNormal="85" workbookViewId="0">
      <selection activeCell="I32" sqref="I32"/>
    </sheetView>
  </sheetViews>
  <sheetFormatPr defaultRowHeight="15" x14ac:dyDescent="0.25"/>
  <cols>
    <col min="1" max="2" width="3.5703125" customWidth="1"/>
    <col min="3" max="7" width="9.28515625" customWidth="1"/>
    <col min="8" max="9" width="18.7109375" customWidth="1"/>
    <col min="10" max="11" width="11.85546875" customWidth="1"/>
    <col min="12" max="14" width="9.28515625" customWidth="1"/>
    <col min="15" max="15" width="11.85546875" customWidth="1"/>
    <col min="16" max="28" width="9.28515625" customWidth="1"/>
    <col min="29" max="29" width="11.85546875" customWidth="1"/>
  </cols>
  <sheetData>
    <row r="2" spans="2:29" ht="30" customHeight="1" x14ac:dyDescent="0.25">
      <c r="E2" s="177" t="s">
        <v>175</v>
      </c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</row>
    <row r="4" spans="2:29" x14ac:dyDescent="0.25">
      <c r="B4" s="178"/>
      <c r="C4" s="184" t="s">
        <v>81</v>
      </c>
      <c r="D4" s="185"/>
      <c r="E4" s="185"/>
      <c r="F4" s="185"/>
      <c r="G4" s="185"/>
      <c r="H4" s="185"/>
      <c r="I4" s="185"/>
      <c r="J4" s="185"/>
      <c r="K4" s="186"/>
      <c r="L4" s="184" t="s">
        <v>82</v>
      </c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6"/>
      <c r="Y4" s="181" t="s">
        <v>83</v>
      </c>
      <c r="Z4" s="187" t="s">
        <v>84</v>
      </c>
      <c r="AA4" s="188"/>
      <c r="AB4" s="189"/>
      <c r="AC4" s="181" t="s">
        <v>85</v>
      </c>
    </row>
    <row r="5" spans="2:29" x14ac:dyDescent="0.25">
      <c r="B5" s="178"/>
      <c r="C5" s="181" t="s">
        <v>181</v>
      </c>
      <c r="D5" s="181" t="s">
        <v>182</v>
      </c>
      <c r="E5" s="181" t="s">
        <v>86</v>
      </c>
      <c r="F5" s="181" t="s">
        <v>183</v>
      </c>
      <c r="G5" s="181" t="s">
        <v>87</v>
      </c>
      <c r="H5" s="181" t="s">
        <v>88</v>
      </c>
      <c r="I5" s="181" t="s">
        <v>89</v>
      </c>
      <c r="J5" s="181" t="s">
        <v>90</v>
      </c>
      <c r="K5" s="181" t="s">
        <v>184</v>
      </c>
      <c r="L5" s="181" t="s">
        <v>91</v>
      </c>
      <c r="M5" s="181" t="s">
        <v>92</v>
      </c>
      <c r="N5" s="181" t="s">
        <v>93</v>
      </c>
      <c r="O5" s="184" t="s">
        <v>94</v>
      </c>
      <c r="P5" s="185"/>
      <c r="Q5" s="185"/>
      <c r="R5" s="185"/>
      <c r="S5" s="185"/>
      <c r="T5" s="185"/>
      <c r="U5" s="185"/>
      <c r="V5" s="185"/>
      <c r="W5" s="186"/>
      <c r="X5" s="181" t="s">
        <v>95</v>
      </c>
      <c r="Y5" s="182"/>
      <c r="Z5" s="190"/>
      <c r="AA5" s="191"/>
      <c r="AB5" s="192"/>
      <c r="AC5" s="182"/>
    </row>
    <row r="6" spans="2:29" x14ac:dyDescent="0.25">
      <c r="B6" s="178"/>
      <c r="C6" s="182"/>
      <c r="D6" s="182"/>
      <c r="E6" s="182"/>
      <c r="F6" s="182"/>
      <c r="G6" s="182"/>
      <c r="H6" s="182"/>
      <c r="I6" s="182"/>
      <c r="J6" s="182"/>
      <c r="K6" s="182"/>
      <c r="L6" s="182"/>
      <c r="M6" s="182"/>
      <c r="N6" s="182"/>
      <c r="O6" s="181" t="s">
        <v>99</v>
      </c>
      <c r="P6" s="184" t="s">
        <v>100</v>
      </c>
      <c r="Q6" s="185"/>
      <c r="R6" s="186"/>
      <c r="S6" s="184" t="s">
        <v>185</v>
      </c>
      <c r="T6" s="185"/>
      <c r="U6" s="185"/>
      <c r="V6" s="186"/>
      <c r="W6" s="181" t="s">
        <v>101</v>
      </c>
      <c r="X6" s="182"/>
      <c r="Y6" s="182"/>
      <c r="Z6" s="181" t="s">
        <v>96</v>
      </c>
      <c r="AA6" s="181" t="s">
        <v>97</v>
      </c>
      <c r="AB6" s="181" t="s">
        <v>98</v>
      </c>
      <c r="AC6" s="182"/>
    </row>
    <row r="7" spans="2:29" ht="308.10000000000002" customHeight="1" x14ac:dyDescent="0.25">
      <c r="B7" s="178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47" t="s">
        <v>102</v>
      </c>
      <c r="Q7" s="147" t="s">
        <v>103</v>
      </c>
      <c r="R7" s="147" t="s">
        <v>104</v>
      </c>
      <c r="S7" s="147" t="s">
        <v>105</v>
      </c>
      <c r="T7" s="147" t="s">
        <v>106</v>
      </c>
      <c r="U7" s="147" t="s">
        <v>186</v>
      </c>
      <c r="V7" s="147" t="s">
        <v>187</v>
      </c>
      <c r="W7" s="183"/>
      <c r="X7" s="183"/>
      <c r="Y7" s="183"/>
      <c r="Z7" s="183"/>
      <c r="AA7" s="183"/>
      <c r="AB7" s="183"/>
      <c r="AC7" s="183"/>
    </row>
    <row r="8" spans="2:29" x14ac:dyDescent="0.25">
      <c r="B8" s="178"/>
      <c r="C8" s="93">
        <v>1</v>
      </c>
      <c r="D8" s="93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3">
        <v>9</v>
      </c>
      <c r="L8" s="93">
        <v>10</v>
      </c>
      <c r="M8" s="93">
        <v>11</v>
      </c>
      <c r="N8" s="93">
        <v>12</v>
      </c>
      <c r="O8" s="93">
        <v>13</v>
      </c>
      <c r="P8" s="93">
        <v>14</v>
      </c>
      <c r="Q8" s="93">
        <v>15</v>
      </c>
      <c r="R8" s="93">
        <v>16</v>
      </c>
      <c r="S8" s="93">
        <v>17</v>
      </c>
      <c r="T8" s="93">
        <v>18</v>
      </c>
      <c r="U8" s="93">
        <v>19</v>
      </c>
      <c r="V8" s="93">
        <v>20</v>
      </c>
      <c r="W8" s="93">
        <v>21</v>
      </c>
      <c r="X8" s="93">
        <v>22</v>
      </c>
      <c r="Y8" s="93">
        <v>23</v>
      </c>
      <c r="Z8" s="93">
        <v>24</v>
      </c>
      <c r="AA8" s="93">
        <v>25</v>
      </c>
      <c r="AB8" s="93">
        <v>26</v>
      </c>
      <c r="AC8" s="93">
        <v>27</v>
      </c>
    </row>
    <row r="9" spans="2:29" s="151" customFormat="1" hidden="1" x14ac:dyDescent="0.25">
      <c r="B9" s="159"/>
      <c r="C9" s="150"/>
      <c r="D9" s="150"/>
      <c r="E9" s="150"/>
      <c r="F9" s="150"/>
      <c r="G9" s="150"/>
      <c r="H9" s="150"/>
      <c r="I9" s="150"/>
      <c r="J9" s="158"/>
      <c r="K9" s="158"/>
      <c r="L9" s="150"/>
      <c r="M9" s="150"/>
      <c r="N9" s="150"/>
      <c r="O9" s="158"/>
      <c r="P9" s="150"/>
      <c r="Q9" s="150"/>
      <c r="R9" s="150"/>
      <c r="S9" s="150"/>
      <c r="T9" s="150"/>
      <c r="U9" s="150"/>
      <c r="V9" s="150"/>
      <c r="W9" s="150"/>
      <c r="X9" s="150"/>
      <c r="Y9" s="150"/>
      <c r="Z9" s="150"/>
      <c r="AA9" s="150"/>
      <c r="AB9" s="150"/>
      <c r="AC9" s="158"/>
    </row>
    <row r="10" spans="2:29" s="5" customFormat="1" ht="135" x14ac:dyDescent="0.25">
      <c r="B10" s="154"/>
      <c r="C10" s="166">
        <v>1</v>
      </c>
      <c r="D10" s="166" t="s">
        <v>206</v>
      </c>
      <c r="E10" s="166" t="s">
        <v>207</v>
      </c>
      <c r="F10" s="166" t="s">
        <v>208</v>
      </c>
      <c r="G10" s="166" t="s">
        <v>209</v>
      </c>
      <c r="H10" s="166" t="s">
        <v>210</v>
      </c>
      <c r="I10" s="166" t="s">
        <v>211</v>
      </c>
      <c r="J10" s="166" t="s">
        <v>212</v>
      </c>
      <c r="K10" s="166">
        <v>2</v>
      </c>
      <c r="L10" s="166" t="s">
        <v>213</v>
      </c>
      <c r="M10" s="166"/>
      <c r="N10" s="166"/>
      <c r="O10" s="166">
        <v>7</v>
      </c>
      <c r="P10" s="166">
        <v>0</v>
      </c>
      <c r="Q10" s="166">
        <v>0</v>
      </c>
      <c r="R10" s="166">
        <v>7</v>
      </c>
      <c r="S10" s="166">
        <v>0</v>
      </c>
      <c r="T10" s="166">
        <v>0</v>
      </c>
      <c r="U10" s="166">
        <v>7</v>
      </c>
      <c r="V10" s="166">
        <v>0</v>
      </c>
      <c r="W10" s="166">
        <v>0</v>
      </c>
      <c r="X10" s="166">
        <v>170</v>
      </c>
      <c r="Y10" s="166"/>
      <c r="Z10" s="166" t="s">
        <v>214</v>
      </c>
      <c r="AA10" s="166" t="s">
        <v>215</v>
      </c>
      <c r="AB10" s="166" t="s">
        <v>216</v>
      </c>
      <c r="AC10" s="166">
        <v>1</v>
      </c>
    </row>
    <row r="11" spans="2:29" s="5" customFormat="1" ht="180" x14ac:dyDescent="0.25">
      <c r="B11" s="154"/>
      <c r="C11" s="166">
        <v>2</v>
      </c>
      <c r="D11" s="166" t="s">
        <v>217</v>
      </c>
      <c r="E11" s="166" t="s">
        <v>207</v>
      </c>
      <c r="F11" s="166" t="s">
        <v>208</v>
      </c>
      <c r="G11" s="166" t="s">
        <v>209</v>
      </c>
      <c r="H11" s="166" t="s">
        <v>218</v>
      </c>
      <c r="I11" s="166" t="s">
        <v>219</v>
      </c>
      <c r="J11" s="166" t="s">
        <v>220</v>
      </c>
      <c r="K11" s="166">
        <v>1.67</v>
      </c>
      <c r="L11" s="166" t="s">
        <v>213</v>
      </c>
      <c r="M11" s="166">
        <v>0</v>
      </c>
      <c r="N11" s="166">
        <v>0</v>
      </c>
      <c r="O11" s="166">
        <v>7</v>
      </c>
      <c r="P11" s="166">
        <v>0</v>
      </c>
      <c r="Q11" s="166">
        <v>0</v>
      </c>
      <c r="R11" s="166">
        <v>7</v>
      </c>
      <c r="S11" s="166">
        <v>0</v>
      </c>
      <c r="T11" s="166">
        <v>0</v>
      </c>
      <c r="U11" s="166">
        <v>7</v>
      </c>
      <c r="V11" s="166">
        <v>0</v>
      </c>
      <c r="W11" s="166">
        <v>0</v>
      </c>
      <c r="X11" s="166">
        <v>170</v>
      </c>
      <c r="Y11" s="166"/>
      <c r="Z11" s="166"/>
      <c r="AA11" s="166"/>
      <c r="AB11" s="166"/>
      <c r="AC11" s="166">
        <v>1</v>
      </c>
    </row>
    <row r="12" spans="2:29" s="5" customFormat="1" ht="180" x14ac:dyDescent="0.25">
      <c r="B12" s="154"/>
      <c r="C12" s="166">
        <v>3</v>
      </c>
      <c r="D12" s="166" t="s">
        <v>206</v>
      </c>
      <c r="E12" s="166" t="s">
        <v>207</v>
      </c>
      <c r="F12" s="166" t="s">
        <v>221</v>
      </c>
      <c r="G12" s="166" t="s">
        <v>209</v>
      </c>
      <c r="H12" s="166" t="s">
        <v>222</v>
      </c>
      <c r="I12" s="166" t="s">
        <v>223</v>
      </c>
      <c r="J12" s="166" t="s">
        <v>212</v>
      </c>
      <c r="K12" s="166">
        <v>493.53</v>
      </c>
      <c r="L12" s="166" t="s">
        <v>224</v>
      </c>
      <c r="M12" s="166">
        <v>0</v>
      </c>
      <c r="N12" s="166">
        <v>0</v>
      </c>
      <c r="O12" s="166">
        <v>1</v>
      </c>
      <c r="P12" s="166">
        <v>0</v>
      </c>
      <c r="Q12" s="166">
        <v>0</v>
      </c>
      <c r="R12" s="166">
        <v>1</v>
      </c>
      <c r="S12" s="166">
        <v>0</v>
      </c>
      <c r="T12" s="166">
        <v>0</v>
      </c>
      <c r="U12" s="166">
        <v>1</v>
      </c>
      <c r="V12" s="166">
        <v>0</v>
      </c>
      <c r="W12" s="166">
        <v>0</v>
      </c>
      <c r="X12" s="166">
        <v>100</v>
      </c>
      <c r="Y12" s="166"/>
      <c r="Z12" s="166" t="s">
        <v>225</v>
      </c>
      <c r="AA12" s="166" t="s">
        <v>215</v>
      </c>
      <c r="AB12" s="166" t="s">
        <v>216</v>
      </c>
      <c r="AC12" s="166">
        <v>1</v>
      </c>
    </row>
    <row r="13" spans="2:29" ht="135" x14ac:dyDescent="0.25">
      <c r="B13" s="156" t="s">
        <v>204</v>
      </c>
      <c r="C13" s="166">
        <v>4</v>
      </c>
      <c r="D13" s="166" t="s">
        <v>206</v>
      </c>
      <c r="E13" s="166" t="s">
        <v>207</v>
      </c>
      <c r="F13" s="166" t="s">
        <v>226</v>
      </c>
      <c r="G13" s="166" t="s">
        <v>209</v>
      </c>
      <c r="H13" s="166" t="s">
        <v>227</v>
      </c>
      <c r="I13" s="166" t="s">
        <v>228</v>
      </c>
      <c r="J13" s="166" t="s">
        <v>212</v>
      </c>
      <c r="K13" s="166">
        <v>368.95</v>
      </c>
      <c r="L13" s="166" t="s">
        <v>229</v>
      </c>
      <c r="M13" s="166">
        <v>0</v>
      </c>
      <c r="N13" s="166">
        <v>0</v>
      </c>
      <c r="O13" s="166">
        <v>3</v>
      </c>
      <c r="P13" s="166">
        <v>0</v>
      </c>
      <c r="Q13" s="166">
        <v>0</v>
      </c>
      <c r="R13" s="166">
        <v>3</v>
      </c>
      <c r="S13" s="166">
        <v>0</v>
      </c>
      <c r="T13" s="166">
        <v>0</v>
      </c>
      <c r="U13" s="166">
        <v>3</v>
      </c>
      <c r="V13" s="166">
        <v>0</v>
      </c>
      <c r="W13" s="166">
        <v>0</v>
      </c>
      <c r="X13" s="166">
        <v>45</v>
      </c>
      <c r="Y13" s="166"/>
      <c r="Z13" s="166" t="s">
        <v>230</v>
      </c>
      <c r="AA13" s="166" t="s">
        <v>215</v>
      </c>
      <c r="AB13" s="166" t="s">
        <v>231</v>
      </c>
      <c r="AC13" s="166">
        <v>1</v>
      </c>
    </row>
    <row r="14" spans="2:29" ht="135" x14ac:dyDescent="0.25">
      <c r="B14" s="156" t="s">
        <v>204</v>
      </c>
      <c r="C14" s="166">
        <v>5</v>
      </c>
      <c r="D14" s="166" t="s">
        <v>206</v>
      </c>
      <c r="E14" s="166" t="s">
        <v>207</v>
      </c>
      <c r="F14" s="166" t="s">
        <v>232</v>
      </c>
      <c r="G14" s="166" t="s">
        <v>209</v>
      </c>
      <c r="H14" s="166" t="s">
        <v>233</v>
      </c>
      <c r="I14" s="166" t="s">
        <v>234</v>
      </c>
      <c r="J14" s="166" t="s">
        <v>212</v>
      </c>
      <c r="K14" s="166">
        <v>2</v>
      </c>
      <c r="L14" s="166" t="s">
        <v>235</v>
      </c>
      <c r="M14" s="166">
        <v>0</v>
      </c>
      <c r="N14" s="166">
        <v>0</v>
      </c>
      <c r="O14" s="166">
        <v>1</v>
      </c>
      <c r="P14" s="166">
        <v>0</v>
      </c>
      <c r="Q14" s="166">
        <v>0</v>
      </c>
      <c r="R14" s="166">
        <v>1</v>
      </c>
      <c r="S14" s="166">
        <v>0</v>
      </c>
      <c r="T14" s="166">
        <v>0</v>
      </c>
      <c r="U14" s="166">
        <v>0</v>
      </c>
      <c r="V14" s="166">
        <v>1</v>
      </c>
      <c r="W14" s="166">
        <v>0</v>
      </c>
      <c r="X14" s="166">
        <v>70</v>
      </c>
      <c r="Y14" s="166"/>
      <c r="Z14" s="166" t="s">
        <v>236</v>
      </c>
      <c r="AA14" s="166" t="s">
        <v>215</v>
      </c>
      <c r="AB14" s="166" t="s">
        <v>216</v>
      </c>
      <c r="AC14" s="166">
        <v>1</v>
      </c>
    </row>
    <row r="15" spans="2:29" ht="135" x14ac:dyDescent="0.25">
      <c r="B15" s="156" t="s">
        <v>204</v>
      </c>
      <c r="C15" s="166">
        <v>6</v>
      </c>
      <c r="D15" s="166" t="s">
        <v>206</v>
      </c>
      <c r="E15" s="166" t="s">
        <v>207</v>
      </c>
      <c r="F15" s="166" t="s">
        <v>237</v>
      </c>
      <c r="G15" s="166" t="s">
        <v>209</v>
      </c>
      <c r="H15" s="166" t="s">
        <v>238</v>
      </c>
      <c r="I15" s="166" t="s">
        <v>239</v>
      </c>
      <c r="J15" s="166" t="s">
        <v>212</v>
      </c>
      <c r="K15" s="166">
        <v>0.67</v>
      </c>
      <c r="L15" s="166" t="s">
        <v>240</v>
      </c>
      <c r="M15" s="166">
        <v>0</v>
      </c>
      <c r="N15" s="166">
        <v>0</v>
      </c>
      <c r="O15" s="166">
        <v>11</v>
      </c>
      <c r="P15" s="166">
        <v>0</v>
      </c>
      <c r="Q15" s="166">
        <v>0</v>
      </c>
      <c r="R15" s="166">
        <v>11</v>
      </c>
      <c r="S15" s="166">
        <v>0</v>
      </c>
      <c r="T15" s="166">
        <v>0</v>
      </c>
      <c r="U15" s="166">
        <v>11</v>
      </c>
      <c r="V15" s="166">
        <v>0</v>
      </c>
      <c r="W15" s="166">
        <v>0</v>
      </c>
      <c r="X15" s="166">
        <v>100</v>
      </c>
      <c r="Y15" s="166"/>
      <c r="Z15" s="166" t="s">
        <v>241</v>
      </c>
      <c r="AA15" s="166" t="s">
        <v>215</v>
      </c>
      <c r="AB15" s="166" t="s">
        <v>216</v>
      </c>
      <c r="AC15" s="166">
        <v>1</v>
      </c>
    </row>
    <row r="16" spans="2:29" ht="165" x14ac:dyDescent="0.25">
      <c r="B16" s="156" t="s">
        <v>204</v>
      </c>
      <c r="C16" s="166">
        <v>7</v>
      </c>
      <c r="D16" s="166" t="s">
        <v>206</v>
      </c>
      <c r="E16" s="166" t="s">
        <v>242</v>
      </c>
      <c r="F16" s="166" t="s">
        <v>243</v>
      </c>
      <c r="G16" s="166" t="s">
        <v>209</v>
      </c>
      <c r="H16" s="166" t="s">
        <v>244</v>
      </c>
      <c r="I16" s="166" t="s">
        <v>245</v>
      </c>
      <c r="J16" s="166" t="s">
        <v>212</v>
      </c>
      <c r="K16" s="166">
        <v>2</v>
      </c>
      <c r="L16" s="166" t="s">
        <v>235</v>
      </c>
      <c r="M16" s="166">
        <v>0</v>
      </c>
      <c r="N16" s="166">
        <v>0</v>
      </c>
      <c r="O16" s="166">
        <v>454</v>
      </c>
      <c r="P16" s="166">
        <v>0</v>
      </c>
      <c r="Q16" s="166">
        <v>0</v>
      </c>
      <c r="R16" s="166">
        <v>454</v>
      </c>
      <c r="S16" s="166">
        <v>0</v>
      </c>
      <c r="T16" s="166">
        <v>0</v>
      </c>
      <c r="U16" s="166">
        <v>0</v>
      </c>
      <c r="V16" s="166">
        <v>454</v>
      </c>
      <c r="W16" s="166">
        <v>0</v>
      </c>
      <c r="X16" s="166">
        <v>180</v>
      </c>
      <c r="Y16" s="166"/>
      <c r="Z16" s="166" t="s">
        <v>246</v>
      </c>
      <c r="AA16" s="166" t="s">
        <v>215</v>
      </c>
      <c r="AB16" s="166" t="s">
        <v>216</v>
      </c>
      <c r="AC16" s="166">
        <v>1</v>
      </c>
    </row>
    <row r="17" spans="2:29" ht="135" x14ac:dyDescent="0.25">
      <c r="B17" s="156" t="s">
        <v>204</v>
      </c>
      <c r="C17" s="166">
        <v>8</v>
      </c>
      <c r="D17" s="166" t="s">
        <v>206</v>
      </c>
      <c r="E17" s="166" t="s">
        <v>247</v>
      </c>
      <c r="F17" s="166" t="s">
        <v>248</v>
      </c>
      <c r="G17" s="166" t="s">
        <v>209</v>
      </c>
      <c r="H17" s="166" t="s">
        <v>249</v>
      </c>
      <c r="I17" s="166" t="s">
        <v>250</v>
      </c>
      <c r="J17" s="166" t="s">
        <v>212</v>
      </c>
      <c r="K17" s="166">
        <v>2</v>
      </c>
      <c r="L17" s="166" t="s">
        <v>224</v>
      </c>
      <c r="M17" s="166">
        <v>0</v>
      </c>
      <c r="N17" s="166">
        <v>0</v>
      </c>
      <c r="O17" s="166">
        <v>7</v>
      </c>
      <c r="P17" s="166">
        <v>0</v>
      </c>
      <c r="Q17" s="166">
        <v>3</v>
      </c>
      <c r="R17" s="166">
        <v>4</v>
      </c>
      <c r="S17" s="166">
        <v>0</v>
      </c>
      <c r="T17" s="166">
        <v>0</v>
      </c>
      <c r="U17" s="166">
        <v>0</v>
      </c>
      <c r="V17" s="166">
        <v>7</v>
      </c>
      <c r="W17" s="166">
        <v>0</v>
      </c>
      <c r="X17" s="166">
        <v>200</v>
      </c>
      <c r="Y17" s="166"/>
      <c r="Z17" s="166" t="s">
        <v>251</v>
      </c>
      <c r="AA17" s="166" t="s">
        <v>252</v>
      </c>
      <c r="AB17" s="166" t="s">
        <v>253</v>
      </c>
      <c r="AC17" s="166">
        <v>0</v>
      </c>
    </row>
    <row r="18" spans="2:29" ht="135" x14ac:dyDescent="0.25">
      <c r="B18" s="156" t="s">
        <v>204</v>
      </c>
      <c r="C18" s="166">
        <v>9</v>
      </c>
      <c r="D18" s="166" t="s">
        <v>206</v>
      </c>
      <c r="E18" s="166" t="s">
        <v>247</v>
      </c>
      <c r="F18" s="166" t="s">
        <v>254</v>
      </c>
      <c r="G18" s="166" t="s">
        <v>209</v>
      </c>
      <c r="H18" s="166" t="s">
        <v>255</v>
      </c>
      <c r="I18" s="166" t="s">
        <v>256</v>
      </c>
      <c r="J18" s="166" t="s">
        <v>212</v>
      </c>
      <c r="K18" s="166">
        <v>6.2</v>
      </c>
      <c r="L18" s="166" t="s">
        <v>224</v>
      </c>
      <c r="M18" s="166">
        <v>0</v>
      </c>
      <c r="N18" s="166">
        <v>0</v>
      </c>
      <c r="O18" s="166">
        <v>7</v>
      </c>
      <c r="P18" s="166">
        <v>0</v>
      </c>
      <c r="Q18" s="166">
        <v>0</v>
      </c>
      <c r="R18" s="166">
        <v>7</v>
      </c>
      <c r="S18" s="166">
        <v>0</v>
      </c>
      <c r="T18" s="166">
        <v>0</v>
      </c>
      <c r="U18" s="166">
        <v>0</v>
      </c>
      <c r="V18" s="166">
        <v>7</v>
      </c>
      <c r="W18" s="166">
        <v>0</v>
      </c>
      <c r="X18" s="166">
        <v>238</v>
      </c>
      <c r="Y18" s="166"/>
      <c r="Z18" s="166" t="s">
        <v>257</v>
      </c>
      <c r="AA18" s="166" t="s">
        <v>215</v>
      </c>
      <c r="AB18" s="166" t="s">
        <v>216</v>
      </c>
      <c r="AC18" s="166">
        <v>1</v>
      </c>
    </row>
    <row r="19" spans="2:29" ht="135" x14ac:dyDescent="0.25">
      <c r="B19" s="156" t="s">
        <v>204</v>
      </c>
      <c r="C19" s="166">
        <v>10</v>
      </c>
      <c r="D19" s="166" t="s">
        <v>206</v>
      </c>
      <c r="E19" s="166" t="s">
        <v>207</v>
      </c>
      <c r="F19" s="166" t="s">
        <v>232</v>
      </c>
      <c r="G19" s="166" t="s">
        <v>209</v>
      </c>
      <c r="H19" s="166" t="s">
        <v>258</v>
      </c>
      <c r="I19" s="166" t="s">
        <v>259</v>
      </c>
      <c r="J19" s="166" t="s">
        <v>212</v>
      </c>
      <c r="K19" s="166">
        <v>5</v>
      </c>
      <c r="L19" s="166" t="s">
        <v>260</v>
      </c>
      <c r="M19" s="166">
        <v>0</v>
      </c>
      <c r="N19" s="166">
        <v>0</v>
      </c>
      <c r="O19" s="166">
        <v>1</v>
      </c>
      <c r="P19" s="166">
        <v>0</v>
      </c>
      <c r="Q19" s="166">
        <v>0</v>
      </c>
      <c r="R19" s="166">
        <v>1</v>
      </c>
      <c r="S19" s="166">
        <v>0</v>
      </c>
      <c r="T19" s="166">
        <v>0</v>
      </c>
      <c r="U19" s="166">
        <v>0</v>
      </c>
      <c r="V19" s="166">
        <v>1</v>
      </c>
      <c r="W19" s="166">
        <v>0</v>
      </c>
      <c r="X19" s="166">
        <v>132</v>
      </c>
      <c r="Y19" s="166"/>
      <c r="Z19" s="166" t="s">
        <v>261</v>
      </c>
      <c r="AA19" s="166" t="s">
        <v>215</v>
      </c>
      <c r="AB19" s="166" t="s">
        <v>216</v>
      </c>
      <c r="AC19" s="166">
        <v>1</v>
      </c>
    </row>
    <row r="20" spans="2:29" ht="135" x14ac:dyDescent="0.25">
      <c r="B20" s="156" t="s">
        <v>204</v>
      </c>
      <c r="C20" s="166">
        <v>11</v>
      </c>
      <c r="D20" s="166" t="s">
        <v>206</v>
      </c>
      <c r="E20" s="166" t="s">
        <v>207</v>
      </c>
      <c r="F20" s="166" t="s">
        <v>226</v>
      </c>
      <c r="G20" s="166" t="s">
        <v>209</v>
      </c>
      <c r="H20" s="166" t="s">
        <v>262</v>
      </c>
      <c r="I20" s="166" t="s">
        <v>263</v>
      </c>
      <c r="J20" s="166" t="s">
        <v>212</v>
      </c>
      <c r="K20" s="166">
        <v>7.17</v>
      </c>
      <c r="L20" s="166" t="s">
        <v>213</v>
      </c>
      <c r="M20" s="166">
        <v>0</v>
      </c>
      <c r="N20" s="166">
        <v>0</v>
      </c>
      <c r="O20" s="166">
        <v>3</v>
      </c>
      <c r="P20" s="166">
        <v>0</v>
      </c>
      <c r="Q20" s="166">
        <v>0</v>
      </c>
      <c r="R20" s="166">
        <v>3</v>
      </c>
      <c r="S20" s="166">
        <v>0</v>
      </c>
      <c r="T20" s="166">
        <v>0</v>
      </c>
      <c r="U20" s="166">
        <v>3</v>
      </c>
      <c r="V20" s="166">
        <v>0</v>
      </c>
      <c r="W20" s="166">
        <v>0</v>
      </c>
      <c r="X20" s="166">
        <v>45</v>
      </c>
      <c r="Y20" s="166"/>
      <c r="Z20" s="166" t="s">
        <v>264</v>
      </c>
      <c r="AA20" s="166" t="s">
        <v>265</v>
      </c>
      <c r="AB20" s="166" t="s">
        <v>266</v>
      </c>
      <c r="AC20" s="166">
        <v>1</v>
      </c>
    </row>
    <row r="21" spans="2:29" x14ac:dyDescent="0.25">
      <c r="B21" s="155"/>
      <c r="C21" s="179" t="s">
        <v>203</v>
      </c>
      <c r="D21" s="180"/>
      <c r="E21" s="180"/>
      <c r="F21" s="157"/>
      <c r="G21" s="157"/>
      <c r="H21" s="157"/>
      <c r="I21" s="157"/>
      <c r="J21" s="161"/>
      <c r="K21" s="161"/>
      <c r="L21" s="157"/>
      <c r="M21" s="157"/>
      <c r="N21" s="157"/>
      <c r="O21" s="161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157"/>
      <c r="AA21" s="157"/>
      <c r="AB21" s="157"/>
      <c r="AC21" s="160"/>
    </row>
    <row r="22" spans="2:29" hidden="1" x14ac:dyDescent="0.25">
      <c r="B22" s="156" t="s">
        <v>204</v>
      </c>
      <c r="C22" s="149"/>
      <c r="D22" s="149"/>
      <c r="E22" s="149"/>
      <c r="F22" s="149"/>
      <c r="G22" s="149"/>
      <c r="H22" s="163"/>
      <c r="I22" s="163"/>
      <c r="J22" s="149"/>
      <c r="K22" s="149"/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</row>
  </sheetData>
  <sheetProtection password="FA9C" sheet="1" objects="1" scenarios="1"/>
  <mergeCells count="29">
    <mergeCell ref="C4:K4"/>
    <mergeCell ref="Z6:Z7"/>
    <mergeCell ref="W6:W7"/>
    <mergeCell ref="O5:W5"/>
    <mergeCell ref="N5:N7"/>
    <mergeCell ref="M5:M7"/>
    <mergeCell ref="O6:O7"/>
    <mergeCell ref="P6:R6"/>
    <mergeCell ref="S6:V6"/>
    <mergeCell ref="L5:L7"/>
    <mergeCell ref="Z4:AB5"/>
    <mergeCell ref="Y4:Y7"/>
    <mergeCell ref="L4:X4"/>
    <mergeCell ref="E2:AA2"/>
    <mergeCell ref="B4:B8"/>
    <mergeCell ref="C21:E21"/>
    <mergeCell ref="AC4:AC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AA6:AA7"/>
    <mergeCell ref="AB6:AB7"/>
    <mergeCell ref="X5:X7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B2:E13"/>
  <sheetViews>
    <sheetView zoomScale="90" zoomScaleNormal="90" workbookViewId="0">
      <selection activeCell="D5" sqref="D5"/>
    </sheetView>
  </sheetViews>
  <sheetFormatPr defaultRowHeight="15" x14ac:dyDescent="0.25"/>
  <cols>
    <col min="1" max="1" width="6.5703125" customWidth="1"/>
    <col min="2" max="2" width="6.140625" customWidth="1"/>
    <col min="3" max="3" width="35" customWidth="1"/>
    <col min="4" max="4" width="23.85546875" customWidth="1"/>
    <col min="5" max="5" width="45.85546875" customWidth="1"/>
  </cols>
  <sheetData>
    <row r="2" spans="2:5" ht="54" customHeight="1" x14ac:dyDescent="0.25">
      <c r="B2" s="177" t="s">
        <v>188</v>
      </c>
      <c r="C2" s="193"/>
      <c r="D2" s="193"/>
      <c r="E2" s="193"/>
    </row>
    <row r="4" spans="2:5" ht="30" x14ac:dyDescent="0.25">
      <c r="B4" s="87" t="s">
        <v>108</v>
      </c>
      <c r="C4" s="87" t="s">
        <v>109</v>
      </c>
      <c r="D4" s="87" t="s">
        <v>110</v>
      </c>
      <c r="E4" s="87"/>
    </row>
    <row r="5" spans="2:5" ht="75" x14ac:dyDescent="0.25">
      <c r="B5" s="87">
        <v>1</v>
      </c>
      <c r="C5" s="94" t="s">
        <v>111</v>
      </c>
      <c r="D5" s="148">
        <f>281+2326</f>
        <v>2607</v>
      </c>
      <c r="E5" s="94" t="s">
        <v>112</v>
      </c>
    </row>
    <row r="6" spans="2:5" ht="30" x14ac:dyDescent="0.25">
      <c r="B6" s="87" t="s">
        <v>113</v>
      </c>
      <c r="C6" s="94" t="s">
        <v>114</v>
      </c>
      <c r="D6" s="148">
        <v>2</v>
      </c>
      <c r="E6" s="94" t="s">
        <v>112</v>
      </c>
    </row>
    <row r="7" spans="2:5" ht="30" x14ac:dyDescent="0.25">
      <c r="B7" s="87" t="s">
        <v>115</v>
      </c>
      <c r="C7" s="94" t="s">
        <v>116</v>
      </c>
      <c r="D7" s="165" t="s">
        <v>50</v>
      </c>
      <c r="E7" s="94" t="s">
        <v>112</v>
      </c>
    </row>
    <row r="8" spans="2:5" ht="30" x14ac:dyDescent="0.25">
      <c r="B8" s="87" t="s">
        <v>117</v>
      </c>
      <c r="C8" s="94" t="s">
        <v>118</v>
      </c>
      <c r="D8" s="148">
        <v>51</v>
      </c>
      <c r="E8" s="94" t="s">
        <v>112</v>
      </c>
    </row>
    <row r="9" spans="2:5" ht="30" x14ac:dyDescent="0.25">
      <c r="B9" s="87" t="s">
        <v>119</v>
      </c>
      <c r="C9" s="94" t="s">
        <v>120</v>
      </c>
      <c r="D9" s="148">
        <f>228+2326</f>
        <v>2554</v>
      </c>
      <c r="E9" s="94" t="s">
        <v>112</v>
      </c>
    </row>
    <row r="10" spans="2:5" ht="105" x14ac:dyDescent="0.25">
      <c r="B10" s="87" t="s">
        <v>121</v>
      </c>
      <c r="C10" s="94" t="s">
        <v>122</v>
      </c>
      <c r="D10" s="152">
        <f>IF(ISERR(SUMPRODUCT((Столбец9*Столбец13)*(Столбец8="В")*(Столбец27=1))/D$5),0,SUMPRODUCT((Столбец9*Столбец13)*(Столбец8="В")*(Столбец27=1))/D$5)</f>
        <v>0.99795166858458006</v>
      </c>
      <c r="E10" s="94" t="s">
        <v>123</v>
      </c>
    </row>
    <row r="11" spans="2:5" ht="90" x14ac:dyDescent="0.25">
      <c r="B11" s="87" t="s">
        <v>124</v>
      </c>
      <c r="C11" s="94" t="s">
        <v>125</v>
      </c>
      <c r="D11" s="152">
        <f>IF(ISERR(SUMIFS(Столбец13,Столбец8,"В",Столбец27,1)/D$5),0,SUMIFS(Столбец13,Столбец8,"В",Столбец27,1)/D$5)</f>
        <v>0.18718833908707327</v>
      </c>
      <c r="E11" s="94" t="s">
        <v>126</v>
      </c>
    </row>
    <row r="12" spans="2:5" ht="90" x14ac:dyDescent="0.25">
      <c r="B12" s="87" t="s">
        <v>127</v>
      </c>
      <c r="C12" s="94" t="s">
        <v>128</v>
      </c>
      <c r="D12" s="152">
        <f>IF(ISERR(SUMPRODUCT((Столбец9*Столбец13)*(Столбец8="П"))/D$5),0,SUMPRODUCT((Столбец9*Столбец13)*(Столбец8="П"))/D$5)</f>
        <v>4.4840813195243575E-3</v>
      </c>
      <c r="E12" s="94" t="s">
        <v>129</v>
      </c>
    </row>
    <row r="13" spans="2:5" ht="75" x14ac:dyDescent="0.25">
      <c r="B13" s="87" t="s">
        <v>130</v>
      </c>
      <c r="C13" s="94" t="s">
        <v>131</v>
      </c>
      <c r="D13" s="152">
        <f>IF(ISERR(SUMIFS(Столбец13,Столбец8,"П")/D$5),0,SUMIFS(Столбец13,Столбец8,"П")/D$5)</f>
        <v>2.685078634445723E-3</v>
      </c>
      <c r="E13" s="94" t="s">
        <v>132</v>
      </c>
    </row>
  </sheetData>
  <sheetProtection password="FA9C" sheet="1" objects="1" scenarios="1" formatCells="0" formatColumns="0" formatRows="0"/>
  <mergeCells count="1">
    <mergeCell ref="B2:E2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>
    <tabColor rgb="FFFF0000"/>
  </sheetPr>
  <dimension ref="C1:AC231"/>
  <sheetViews>
    <sheetView topLeftCell="Q202" workbookViewId="0">
      <selection activeCell="T219" sqref="T219"/>
    </sheetView>
  </sheetViews>
  <sheetFormatPr defaultRowHeight="15" x14ac:dyDescent="0.25"/>
  <cols>
    <col min="16" max="16" width="7" customWidth="1"/>
    <col min="17" max="17" width="160" style="10" bestFit="1" customWidth="1"/>
    <col min="18" max="18" width="7.85546875" bestFit="1" customWidth="1"/>
    <col min="19" max="19" width="9" style="31" bestFit="1" customWidth="1"/>
    <col min="20" max="20" width="9.140625" style="31"/>
    <col min="21" max="21" width="11.85546875" style="31" customWidth="1"/>
    <col min="24" max="24" width="12.42578125" customWidth="1"/>
  </cols>
  <sheetData>
    <row r="1" spans="6:23" ht="225.75" thickBot="1" x14ac:dyDescent="0.3">
      <c r="S1" s="128" t="s">
        <v>39</v>
      </c>
      <c r="T1" s="129" t="s">
        <v>40</v>
      </c>
      <c r="U1" s="129" t="s">
        <v>41</v>
      </c>
    </row>
    <row r="2" spans="6:23" ht="51" customHeight="1" thickBot="1" x14ac:dyDescent="0.3">
      <c r="Q2" s="11" t="s">
        <v>6</v>
      </c>
      <c r="R2" s="8">
        <v>2020</v>
      </c>
      <c r="S2" s="13">
        <v>0.50509999999999999</v>
      </c>
      <c r="T2" s="14">
        <v>0.20380000000000001</v>
      </c>
      <c r="U2" s="14">
        <v>1.0253000000000001</v>
      </c>
      <c r="V2" s="31"/>
      <c r="W2" s="31"/>
    </row>
    <row r="3" spans="6:23" ht="15.75" thickBot="1" x14ac:dyDescent="0.3">
      <c r="I3" s="11"/>
      <c r="Q3" s="11" t="s">
        <v>6</v>
      </c>
      <c r="R3" s="9">
        <v>2021</v>
      </c>
      <c r="S3" s="15">
        <v>0.4975</v>
      </c>
      <c r="T3" s="16">
        <v>0.20080000000000001</v>
      </c>
      <c r="U3" s="16">
        <v>1.0099</v>
      </c>
      <c r="V3" s="31"/>
      <c r="W3" s="31"/>
    </row>
    <row r="4" spans="6:23" ht="15.75" thickBot="1" x14ac:dyDescent="0.3">
      <c r="F4" t="s">
        <v>5</v>
      </c>
      <c r="I4" s="11"/>
      <c r="Q4" s="11" t="s">
        <v>6</v>
      </c>
      <c r="R4" s="9">
        <v>2022</v>
      </c>
      <c r="S4" s="15">
        <v>0.49009999999999998</v>
      </c>
      <c r="T4" s="16">
        <v>0.19769999999999999</v>
      </c>
      <c r="U4" s="16">
        <v>1</v>
      </c>
      <c r="V4" s="31"/>
      <c r="W4" s="31"/>
    </row>
    <row r="5" spans="6:23" ht="15.75" thickBot="1" x14ac:dyDescent="0.3">
      <c r="I5" s="11"/>
      <c r="Q5" s="11" t="s">
        <v>6</v>
      </c>
      <c r="R5" s="9">
        <v>2023</v>
      </c>
      <c r="S5" s="15">
        <v>0.48270000000000002</v>
      </c>
      <c r="T5" s="16">
        <v>0.1948</v>
      </c>
      <c r="U5" s="16">
        <v>1</v>
      </c>
      <c r="V5" s="31"/>
      <c r="W5" s="31"/>
    </row>
    <row r="6" spans="6:23" ht="15.75" thickBot="1" x14ac:dyDescent="0.3">
      <c r="I6" s="11"/>
      <c r="Q6" s="11" t="s">
        <v>6</v>
      </c>
      <c r="R6" s="9">
        <v>2024</v>
      </c>
      <c r="S6" s="15">
        <v>0.47549999999999998</v>
      </c>
      <c r="T6" s="16">
        <v>0.19189999999999999</v>
      </c>
      <c r="U6" s="16">
        <v>1</v>
      </c>
      <c r="V6" s="31"/>
      <c r="W6" s="31"/>
    </row>
    <row r="7" spans="6:23" ht="15.75" customHeight="1" thickBot="1" x14ac:dyDescent="0.3">
      <c r="I7" s="11"/>
      <c r="Q7" s="11" t="s">
        <v>7</v>
      </c>
      <c r="R7" s="9">
        <v>2020</v>
      </c>
      <c r="S7" s="13">
        <v>4.4021999999999997</v>
      </c>
      <c r="T7" s="14">
        <v>0.42809999999999998</v>
      </c>
      <c r="U7" s="14">
        <v>1</v>
      </c>
      <c r="V7" s="29"/>
      <c r="W7" s="29"/>
    </row>
    <row r="8" spans="6:23" ht="15.75" thickBot="1" x14ac:dyDescent="0.3">
      <c r="I8" s="11"/>
      <c r="Q8" s="11" t="s">
        <v>7</v>
      </c>
      <c r="R8" s="9">
        <v>2021</v>
      </c>
      <c r="S8" s="15">
        <v>4.3361999999999998</v>
      </c>
      <c r="T8" s="16">
        <v>0.42159999999999997</v>
      </c>
      <c r="U8" s="16">
        <v>1</v>
      </c>
      <c r="V8" s="29"/>
      <c r="W8" s="29"/>
    </row>
    <row r="9" spans="6:23" ht="15.75" thickBot="1" x14ac:dyDescent="0.3">
      <c r="I9" s="11"/>
      <c r="Q9" s="11" t="s">
        <v>7</v>
      </c>
      <c r="R9" s="9">
        <v>2022</v>
      </c>
      <c r="S9" s="15">
        <v>4.2710999999999997</v>
      </c>
      <c r="T9" s="16">
        <v>0.4153</v>
      </c>
      <c r="U9" s="16">
        <v>1</v>
      </c>
      <c r="V9" s="29"/>
      <c r="W9" s="29"/>
    </row>
    <row r="10" spans="6:23" ht="15.75" thickBot="1" x14ac:dyDescent="0.3">
      <c r="I10" s="11"/>
      <c r="Q10" s="11" t="s">
        <v>7</v>
      </c>
      <c r="R10" s="9">
        <v>2023</v>
      </c>
      <c r="S10" s="15">
        <v>4.2070999999999996</v>
      </c>
      <c r="T10" s="16">
        <v>0.40910000000000002</v>
      </c>
      <c r="U10" s="16">
        <v>1</v>
      </c>
      <c r="V10" s="29"/>
      <c r="W10" s="29"/>
    </row>
    <row r="11" spans="6:23" ht="15.75" thickBot="1" x14ac:dyDescent="0.3">
      <c r="I11" s="11"/>
      <c r="Q11" s="11" t="s">
        <v>7</v>
      </c>
      <c r="R11" s="9">
        <v>2024</v>
      </c>
      <c r="S11" s="15">
        <v>4.1439000000000004</v>
      </c>
      <c r="T11" s="16">
        <v>0.40289999999999998</v>
      </c>
      <c r="U11" s="16">
        <v>1</v>
      </c>
      <c r="V11" s="29"/>
      <c r="W11" s="29"/>
    </row>
    <row r="12" spans="6:23" ht="15.75" customHeight="1" thickBot="1" x14ac:dyDescent="0.3">
      <c r="I12" s="11"/>
      <c r="Q12" s="11" t="s">
        <v>8</v>
      </c>
      <c r="R12" s="9">
        <v>2020</v>
      </c>
      <c r="S12" s="13">
        <v>9.1700000000000004E-2</v>
      </c>
      <c r="T12" s="14">
        <v>0.16370000000000001</v>
      </c>
      <c r="U12" s="14">
        <v>1</v>
      </c>
      <c r="V12" s="29"/>
      <c r="W12" s="29"/>
    </row>
    <row r="13" spans="6:23" ht="15.75" thickBot="1" x14ac:dyDescent="0.3">
      <c r="I13" s="11"/>
      <c r="Q13" s="11" t="s">
        <v>8</v>
      </c>
      <c r="R13" s="9">
        <v>2021</v>
      </c>
      <c r="S13" s="15">
        <v>9.0300000000000005E-2</v>
      </c>
      <c r="T13" s="16">
        <v>0.16120000000000001</v>
      </c>
      <c r="U13" s="16">
        <v>1</v>
      </c>
      <c r="V13" s="29"/>
      <c r="W13" s="29"/>
    </row>
    <row r="14" spans="6:23" ht="15.75" thickBot="1" x14ac:dyDescent="0.3">
      <c r="I14" s="11"/>
      <c r="Q14" s="11" t="s">
        <v>8</v>
      </c>
      <c r="R14" s="9">
        <v>2022</v>
      </c>
      <c r="S14" s="130">
        <v>8.8900000000000007E-2</v>
      </c>
      <c r="T14" s="16">
        <v>0.1588</v>
      </c>
      <c r="U14" s="16">
        <v>1</v>
      </c>
      <c r="V14" s="29"/>
      <c r="W14" s="29"/>
    </row>
    <row r="15" spans="6:23" ht="15.75" thickBot="1" x14ac:dyDescent="0.3">
      <c r="I15" s="11"/>
      <c r="Q15" s="11" t="s">
        <v>8</v>
      </c>
      <c r="R15" s="9">
        <v>2023</v>
      </c>
      <c r="S15" s="130">
        <v>8.7599999999999997E-2</v>
      </c>
      <c r="T15" s="16">
        <v>0.15640000000000001</v>
      </c>
      <c r="U15" s="16">
        <v>1</v>
      </c>
      <c r="V15" s="29"/>
      <c r="W15" s="29"/>
    </row>
    <row r="16" spans="6:23" ht="15.75" thickBot="1" x14ac:dyDescent="0.3">
      <c r="I16" s="11"/>
      <c r="Q16" s="11" t="s">
        <v>8</v>
      </c>
      <c r="R16" s="9">
        <v>2024</v>
      </c>
      <c r="S16" s="130">
        <v>8.6300000000000002E-2</v>
      </c>
      <c r="T16" s="16">
        <v>0.15409999999999999</v>
      </c>
      <c r="U16" s="16">
        <v>1</v>
      </c>
      <c r="V16" s="29"/>
      <c r="W16" s="29"/>
    </row>
    <row r="17" spans="9:23" ht="15.75" customHeight="1" thickBot="1" x14ac:dyDescent="0.3">
      <c r="I17" s="11"/>
      <c r="Q17" s="11" t="s">
        <v>9</v>
      </c>
      <c r="R17" s="9">
        <v>2020</v>
      </c>
      <c r="S17" s="13">
        <v>0.3352</v>
      </c>
      <c r="T17" s="14">
        <v>7.1999999999999995E-2</v>
      </c>
      <c r="U17" s="14">
        <v>1</v>
      </c>
      <c r="V17" s="30"/>
      <c r="W17" s="30"/>
    </row>
    <row r="18" spans="9:23" ht="15.75" thickBot="1" x14ac:dyDescent="0.3">
      <c r="I18" s="11"/>
      <c r="Q18" s="11" t="s">
        <v>9</v>
      </c>
      <c r="R18" s="9">
        <v>2021</v>
      </c>
      <c r="S18" s="130">
        <v>0.3301</v>
      </c>
      <c r="T18" s="131">
        <v>7.0900000000000005E-2</v>
      </c>
      <c r="U18" s="16">
        <v>1</v>
      </c>
      <c r="V18" s="30"/>
      <c r="W18" s="30"/>
    </row>
    <row r="19" spans="9:23" ht="15.75" thickBot="1" x14ac:dyDescent="0.3">
      <c r="I19" s="11"/>
      <c r="Q19" s="11" t="s">
        <v>9</v>
      </c>
      <c r="R19" s="9">
        <v>2022</v>
      </c>
      <c r="S19" s="130">
        <v>0.32519999999999999</v>
      </c>
      <c r="T19" s="131">
        <v>6.9900000000000004E-2</v>
      </c>
      <c r="U19" s="16">
        <v>1</v>
      </c>
      <c r="V19" s="30"/>
      <c r="W19" s="30"/>
    </row>
    <row r="20" spans="9:23" ht="15.75" thickBot="1" x14ac:dyDescent="0.3">
      <c r="I20" s="11"/>
      <c r="Q20" s="11" t="s">
        <v>9</v>
      </c>
      <c r="R20" s="9">
        <v>2023</v>
      </c>
      <c r="S20" s="130">
        <v>0.32029999999999997</v>
      </c>
      <c r="T20" s="131">
        <v>6.88E-2</v>
      </c>
      <c r="U20" s="16">
        <v>1</v>
      </c>
      <c r="V20" s="30"/>
      <c r="W20" s="30"/>
    </row>
    <row r="21" spans="9:23" ht="15.75" thickBot="1" x14ac:dyDescent="0.3">
      <c r="I21" s="11"/>
      <c r="Q21" s="11" t="s">
        <v>9</v>
      </c>
      <c r="R21" s="9">
        <v>2024</v>
      </c>
      <c r="S21" s="15">
        <v>0.3155</v>
      </c>
      <c r="T21" s="16">
        <v>6.7799999999999999E-2</v>
      </c>
      <c r="U21" s="16">
        <v>1</v>
      </c>
      <c r="V21" s="30"/>
      <c r="W21" s="30"/>
    </row>
    <row r="22" spans="9:23" ht="60.75" customHeight="1" thickBot="1" x14ac:dyDescent="0.3">
      <c r="I22" s="11"/>
      <c r="Q22" s="11" t="s">
        <v>10</v>
      </c>
      <c r="R22" s="9">
        <v>2020</v>
      </c>
      <c r="S22" s="13">
        <v>0.315</v>
      </c>
      <c r="T22" s="14">
        <v>0.14929999999999999</v>
      </c>
      <c r="U22" s="14">
        <v>1</v>
      </c>
      <c r="V22" s="29"/>
      <c r="W22" s="29"/>
    </row>
    <row r="23" spans="9:23" ht="15.75" thickBot="1" x14ac:dyDescent="0.3">
      <c r="I23" s="11"/>
      <c r="Q23" s="11" t="s">
        <v>10</v>
      </c>
      <c r="R23" s="9">
        <v>2021</v>
      </c>
      <c r="S23" s="15">
        <v>0.31030000000000002</v>
      </c>
      <c r="T23" s="16">
        <v>0.14699999999999999</v>
      </c>
      <c r="U23" s="16">
        <v>1</v>
      </c>
      <c r="V23" s="29"/>
      <c r="W23" s="29"/>
    </row>
    <row r="24" spans="9:23" ht="15.75" thickBot="1" x14ac:dyDescent="0.3">
      <c r="I24" s="11"/>
      <c r="Q24" s="11" t="s">
        <v>10</v>
      </c>
      <c r="R24" s="9">
        <v>2022</v>
      </c>
      <c r="S24" s="15">
        <v>0.30570000000000003</v>
      </c>
      <c r="T24" s="16">
        <v>0.14480000000000001</v>
      </c>
      <c r="U24" s="16">
        <v>1</v>
      </c>
      <c r="V24" s="29"/>
      <c r="W24" s="29"/>
    </row>
    <row r="25" spans="9:23" ht="15.75" thickBot="1" x14ac:dyDescent="0.3">
      <c r="I25" s="11"/>
      <c r="Q25" s="11" t="s">
        <v>10</v>
      </c>
      <c r="R25" s="9">
        <v>2023</v>
      </c>
      <c r="S25" s="15">
        <v>0.30109999999999998</v>
      </c>
      <c r="T25" s="16">
        <v>0.14269999999999999</v>
      </c>
      <c r="U25" s="16">
        <v>1</v>
      </c>
      <c r="V25" s="29"/>
      <c r="W25" s="29"/>
    </row>
    <row r="26" spans="9:23" ht="15.75" thickBot="1" x14ac:dyDescent="0.3">
      <c r="I26" s="11"/>
      <c r="Q26" s="11" t="s">
        <v>10</v>
      </c>
      <c r="R26" s="9">
        <v>2024</v>
      </c>
      <c r="S26" s="15">
        <v>0.29659999999999997</v>
      </c>
      <c r="T26" s="16">
        <v>0.14050000000000001</v>
      </c>
      <c r="U26" s="16">
        <v>1</v>
      </c>
      <c r="V26" s="29"/>
      <c r="W26" s="29"/>
    </row>
    <row r="27" spans="9:23" ht="15.75" customHeight="1" thickBot="1" x14ac:dyDescent="0.3">
      <c r="I27" s="11"/>
      <c r="Q27" s="11" t="s">
        <v>11</v>
      </c>
      <c r="R27" s="9">
        <v>2020</v>
      </c>
      <c r="S27" s="13">
        <v>5.6399999999999999E-2</v>
      </c>
      <c r="T27" s="14">
        <v>1.83E-2</v>
      </c>
      <c r="U27" s="14">
        <v>1</v>
      </c>
      <c r="V27" s="30"/>
      <c r="W27" s="30"/>
    </row>
    <row r="28" spans="9:23" ht="15.75" thickBot="1" x14ac:dyDescent="0.3">
      <c r="I28" s="11"/>
      <c r="Q28" s="11" t="s">
        <v>11</v>
      </c>
      <c r="R28" s="9">
        <v>2021</v>
      </c>
      <c r="S28" s="15">
        <v>5.5500000000000001E-2</v>
      </c>
      <c r="T28" s="16">
        <v>1.7999999999999999E-2</v>
      </c>
      <c r="U28" s="16">
        <v>1</v>
      </c>
      <c r="V28" s="30"/>
      <c r="W28" s="30"/>
    </row>
    <row r="29" spans="9:23" ht="15.75" thickBot="1" x14ac:dyDescent="0.3">
      <c r="I29" s="11"/>
      <c r="Q29" s="11" t="s">
        <v>11</v>
      </c>
      <c r="R29" s="9">
        <v>2022</v>
      </c>
      <c r="S29" s="15">
        <v>5.4699999999999999E-2</v>
      </c>
      <c r="T29" s="16">
        <v>1.77E-2</v>
      </c>
      <c r="U29" s="16">
        <v>1</v>
      </c>
      <c r="V29" s="30"/>
      <c r="W29" s="30"/>
    </row>
    <row r="30" spans="9:23" ht="15.75" thickBot="1" x14ac:dyDescent="0.3">
      <c r="I30" s="11"/>
      <c r="Q30" s="11" t="s">
        <v>11</v>
      </c>
      <c r="R30" s="9">
        <v>2023</v>
      </c>
      <c r="S30" s="15">
        <v>5.3900000000000003E-2</v>
      </c>
      <c r="T30" s="16">
        <v>1.7500000000000002E-2</v>
      </c>
      <c r="U30" s="16">
        <v>1</v>
      </c>
      <c r="V30" s="30"/>
      <c r="W30" s="30"/>
    </row>
    <row r="31" spans="9:23" ht="15.75" thickBot="1" x14ac:dyDescent="0.3">
      <c r="I31" s="11"/>
      <c r="Q31" s="11" t="s">
        <v>11</v>
      </c>
      <c r="R31" s="9">
        <v>2024</v>
      </c>
      <c r="S31" s="15">
        <v>5.2999999999999999E-2</v>
      </c>
      <c r="T31" s="16">
        <v>1.72E-2</v>
      </c>
      <c r="U31" s="16">
        <v>1</v>
      </c>
      <c r="V31" s="30"/>
      <c r="W31" s="30"/>
    </row>
    <row r="32" spans="9:23" ht="26.25" customHeight="1" thickBot="1" x14ac:dyDescent="0.3">
      <c r="I32" s="11"/>
      <c r="Q32" s="11" t="s">
        <v>12</v>
      </c>
      <c r="R32" s="9">
        <v>2020</v>
      </c>
      <c r="S32" s="132">
        <v>0.1086</v>
      </c>
      <c r="T32" s="133">
        <v>5.4699999999999999E-2</v>
      </c>
      <c r="U32" s="14">
        <v>1</v>
      </c>
      <c r="V32" s="29"/>
      <c r="W32" s="29"/>
    </row>
    <row r="33" spans="3:24" ht="15.75" thickBot="1" x14ac:dyDescent="0.3">
      <c r="I33" s="11"/>
      <c r="Q33" s="11" t="s">
        <v>12</v>
      </c>
      <c r="R33" s="9">
        <v>2021</v>
      </c>
      <c r="S33" s="130">
        <v>0.1069</v>
      </c>
      <c r="T33" s="131">
        <v>5.3900000000000003E-2</v>
      </c>
      <c r="U33" s="16">
        <v>1</v>
      </c>
      <c r="V33" s="29"/>
      <c r="W33" s="29"/>
    </row>
    <row r="34" spans="3:24" ht="15.75" thickBot="1" x14ac:dyDescent="0.3">
      <c r="Q34" s="11" t="s">
        <v>12</v>
      </c>
      <c r="R34" s="9">
        <v>2022</v>
      </c>
      <c r="S34" s="130">
        <v>0.1053</v>
      </c>
      <c r="T34" s="131">
        <v>5.3100000000000001E-2</v>
      </c>
      <c r="U34" s="16">
        <v>1</v>
      </c>
      <c r="V34" s="29"/>
      <c r="W34" s="29"/>
    </row>
    <row r="35" spans="3:24" ht="15.75" thickBot="1" x14ac:dyDescent="0.3">
      <c r="Q35" s="11" t="s">
        <v>12</v>
      </c>
      <c r="R35" s="9">
        <v>2023</v>
      </c>
      <c r="S35" s="15">
        <v>0.1037</v>
      </c>
      <c r="T35" s="16">
        <v>5.2299999999999999E-2</v>
      </c>
      <c r="U35" s="16">
        <v>1</v>
      </c>
      <c r="V35" s="29"/>
      <c r="W35" s="29"/>
    </row>
    <row r="36" spans="3:24" ht="15.75" thickBot="1" x14ac:dyDescent="0.3">
      <c r="Q36" s="11" t="s">
        <v>12</v>
      </c>
      <c r="R36" s="9">
        <v>2024</v>
      </c>
      <c r="S36" s="15">
        <v>0.1022</v>
      </c>
      <c r="T36" s="16">
        <v>5.1499999999999997E-2</v>
      </c>
      <c r="U36" s="16">
        <v>1</v>
      </c>
      <c r="V36" s="29"/>
      <c r="W36" s="29"/>
    </row>
    <row r="37" spans="3:24" ht="15.75" customHeight="1" thickBot="1" x14ac:dyDescent="0.3">
      <c r="C37" s="1" t="s">
        <v>0</v>
      </c>
      <c r="D37" s="6" t="s">
        <v>6</v>
      </c>
      <c r="E37" s="2" t="s">
        <v>1</v>
      </c>
      <c r="F37" s="7">
        <v>2021</v>
      </c>
      <c r="Q37" s="11" t="s">
        <v>13</v>
      </c>
      <c r="R37" s="9">
        <v>2020</v>
      </c>
      <c r="S37" s="134">
        <v>0</v>
      </c>
      <c r="T37" s="135">
        <v>0</v>
      </c>
      <c r="U37" s="135">
        <v>1</v>
      </c>
      <c r="V37" s="29"/>
      <c r="W37" s="29"/>
      <c r="X37" s="29"/>
    </row>
    <row r="38" spans="3:24" ht="15.75" thickBot="1" x14ac:dyDescent="0.3">
      <c r="Q38" s="11" t="s">
        <v>13</v>
      </c>
      <c r="R38" s="9">
        <v>2021</v>
      </c>
      <c r="S38" s="136">
        <v>0</v>
      </c>
      <c r="T38" s="137">
        <v>0</v>
      </c>
      <c r="U38" s="137">
        <v>1</v>
      </c>
      <c r="V38" s="29"/>
      <c r="W38" s="29"/>
    </row>
    <row r="39" spans="3:24" ht="15.75" thickBot="1" x14ac:dyDescent="0.3">
      <c r="Q39" s="11" t="s">
        <v>13</v>
      </c>
      <c r="R39" s="9">
        <v>2022</v>
      </c>
      <c r="S39" s="136">
        <v>0</v>
      </c>
      <c r="T39" s="137">
        <v>0</v>
      </c>
      <c r="U39" s="137">
        <v>1</v>
      </c>
      <c r="V39" s="29"/>
      <c r="W39" s="29"/>
    </row>
    <row r="40" spans="3:24" ht="60.75" thickBot="1" x14ac:dyDescent="0.3">
      <c r="C40" s="3" t="s">
        <v>2</v>
      </c>
      <c r="D40" t="s">
        <v>4</v>
      </c>
      <c r="Q40" s="11" t="s">
        <v>13</v>
      </c>
      <c r="R40" s="9">
        <v>2023</v>
      </c>
      <c r="S40" s="136">
        <v>0</v>
      </c>
      <c r="T40" s="137">
        <v>0</v>
      </c>
      <c r="U40" s="137">
        <v>1</v>
      </c>
      <c r="V40" s="29"/>
      <c r="W40" s="29"/>
    </row>
    <row r="41" spans="3:24" ht="15.75" thickBot="1" x14ac:dyDescent="0.3">
      <c r="C41" s="4">
        <f>SUMIFS(R2:R161,S2:S161,D37,Q2:Q161,F37)</f>
        <v>0</v>
      </c>
      <c r="D41" s="5"/>
      <c r="Q41" s="11" t="s">
        <v>13</v>
      </c>
      <c r="R41" s="9">
        <v>2024</v>
      </c>
      <c r="S41" s="136">
        <v>0</v>
      </c>
      <c r="T41" s="137">
        <v>0</v>
      </c>
      <c r="U41" s="137">
        <v>1</v>
      </c>
      <c r="V41" s="29"/>
      <c r="W41" s="29"/>
    </row>
    <row r="42" spans="3:24" ht="15.75" customHeight="1" thickBot="1" x14ac:dyDescent="0.3">
      <c r="Q42" s="11" t="s">
        <v>14</v>
      </c>
      <c r="R42" s="9">
        <v>2020</v>
      </c>
      <c r="S42" s="13">
        <v>0</v>
      </c>
      <c r="T42" s="14">
        <v>0</v>
      </c>
      <c r="U42" s="14">
        <v>1</v>
      </c>
      <c r="V42" s="29"/>
      <c r="W42" s="29"/>
    </row>
    <row r="43" spans="3:24" ht="30.75" thickBot="1" x14ac:dyDescent="0.3">
      <c r="C43" s="3" t="s">
        <v>3</v>
      </c>
      <c r="D43" t="s">
        <v>4</v>
      </c>
      <c r="Q43" s="11" t="s">
        <v>14</v>
      </c>
      <c r="R43" s="9">
        <v>2021</v>
      </c>
      <c r="S43" s="15">
        <v>0</v>
      </c>
      <c r="T43" s="16">
        <v>0</v>
      </c>
      <c r="U43" s="16">
        <v>1</v>
      </c>
      <c r="V43" s="29"/>
      <c r="W43" s="29"/>
    </row>
    <row r="44" spans="3:24" ht="15.75" thickBot="1" x14ac:dyDescent="0.3">
      <c r="C44" s="4">
        <f>SUMIFS(R2:R161,T2:T161,D37,Q2:Q161,F37)</f>
        <v>0</v>
      </c>
      <c r="D44" s="5"/>
      <c r="Q44" s="11" t="s">
        <v>14</v>
      </c>
      <c r="R44" s="9">
        <v>2022</v>
      </c>
      <c r="S44" s="15">
        <v>0</v>
      </c>
      <c r="T44" s="16">
        <v>0</v>
      </c>
      <c r="U44" s="16">
        <v>1</v>
      </c>
      <c r="V44" s="29"/>
      <c r="W44" s="29"/>
    </row>
    <row r="45" spans="3:24" ht="15.75" thickBot="1" x14ac:dyDescent="0.3">
      <c r="Q45" s="11" t="s">
        <v>14</v>
      </c>
      <c r="R45" s="9">
        <v>2023</v>
      </c>
      <c r="S45" s="15">
        <v>0</v>
      </c>
      <c r="T45" s="16">
        <v>0</v>
      </c>
      <c r="U45" s="16">
        <v>1</v>
      </c>
      <c r="V45" s="29"/>
      <c r="W45" s="29"/>
    </row>
    <row r="46" spans="3:24" ht="15.75" thickBot="1" x14ac:dyDescent="0.3">
      <c r="Q46" s="11" t="s">
        <v>14</v>
      </c>
      <c r="R46" s="9">
        <v>2024</v>
      </c>
      <c r="S46" s="15">
        <v>0</v>
      </c>
      <c r="T46" s="16">
        <v>0</v>
      </c>
      <c r="U46" s="16">
        <v>1</v>
      </c>
      <c r="V46" s="29"/>
      <c r="W46" s="29"/>
    </row>
    <row r="47" spans="3:24" ht="15.75" customHeight="1" thickBot="1" x14ac:dyDescent="0.3">
      <c r="Q47" s="11" t="s">
        <v>15</v>
      </c>
      <c r="R47" s="9">
        <v>2020</v>
      </c>
      <c r="S47" s="13">
        <v>5.1999999999999998E-2</v>
      </c>
      <c r="T47" s="14">
        <v>6.93E-2</v>
      </c>
      <c r="U47" s="14">
        <v>1</v>
      </c>
      <c r="V47" s="29"/>
      <c r="W47" s="29"/>
    </row>
    <row r="48" spans="3:24" ht="15.75" thickBot="1" x14ac:dyDescent="0.3">
      <c r="Q48" s="11" t="s">
        <v>15</v>
      </c>
      <c r="R48" s="9">
        <v>2021</v>
      </c>
      <c r="S48" s="15">
        <v>5.1200000000000002E-2</v>
      </c>
      <c r="T48" s="16">
        <v>6.83E-2</v>
      </c>
      <c r="U48" s="16">
        <v>1</v>
      </c>
      <c r="V48" s="29"/>
      <c r="W48" s="29"/>
    </row>
    <row r="49" spans="17:23" ht="15.75" thickBot="1" x14ac:dyDescent="0.3">
      <c r="Q49" s="11" t="s">
        <v>15</v>
      </c>
      <c r="R49" s="9">
        <v>2022</v>
      </c>
      <c r="S49" s="15">
        <v>5.04E-2</v>
      </c>
      <c r="T49" s="16">
        <v>6.7299999999999999E-2</v>
      </c>
      <c r="U49" s="16">
        <v>1</v>
      </c>
      <c r="V49" s="29"/>
      <c r="W49" s="29"/>
    </row>
    <row r="50" spans="17:23" ht="15.75" thickBot="1" x14ac:dyDescent="0.3">
      <c r="Q50" s="11" t="s">
        <v>15</v>
      </c>
      <c r="R50" s="9">
        <v>2023</v>
      </c>
      <c r="S50" s="15">
        <v>4.9700000000000001E-2</v>
      </c>
      <c r="T50" s="16">
        <v>6.6299999999999998E-2</v>
      </c>
      <c r="U50" s="16">
        <v>1</v>
      </c>
      <c r="V50" s="29"/>
      <c r="W50" s="29"/>
    </row>
    <row r="51" spans="17:23" ht="15.75" thickBot="1" x14ac:dyDescent="0.3">
      <c r="Q51" s="11" t="s">
        <v>15</v>
      </c>
      <c r="R51" s="9">
        <v>2024</v>
      </c>
      <c r="S51" s="15">
        <v>4.8899999999999999E-2</v>
      </c>
      <c r="T51" s="16">
        <v>6.5299999999999997E-2</v>
      </c>
      <c r="U51" s="16">
        <v>1</v>
      </c>
      <c r="V51" s="29"/>
      <c r="W51" s="29"/>
    </row>
    <row r="52" spans="17:23" ht="15.75" customHeight="1" thickBot="1" x14ac:dyDescent="0.3">
      <c r="Q52" s="11" t="s">
        <v>16</v>
      </c>
      <c r="R52" s="9">
        <v>2020</v>
      </c>
      <c r="S52" s="13">
        <v>0.22459999999999999</v>
      </c>
      <c r="T52" s="14">
        <v>0.18010000000000001</v>
      </c>
      <c r="U52" s="14">
        <v>1</v>
      </c>
      <c r="V52" s="29"/>
      <c r="W52" s="29"/>
    </row>
    <row r="53" spans="17:23" ht="15.75" thickBot="1" x14ac:dyDescent="0.3">
      <c r="Q53" s="11" t="s">
        <v>16</v>
      </c>
      <c r="R53" s="9">
        <v>2021</v>
      </c>
      <c r="S53" s="15">
        <v>0.22120000000000001</v>
      </c>
      <c r="T53" s="16">
        <v>0.1774</v>
      </c>
      <c r="U53" s="16">
        <v>1</v>
      </c>
      <c r="V53" s="29"/>
      <c r="W53" s="29"/>
    </row>
    <row r="54" spans="17:23" ht="15.75" thickBot="1" x14ac:dyDescent="0.3">
      <c r="Q54" s="11" t="s">
        <v>16</v>
      </c>
      <c r="R54" s="9">
        <v>2022</v>
      </c>
      <c r="S54" s="130">
        <v>0.21790000000000001</v>
      </c>
      <c r="T54" s="16">
        <v>0.17469999999999999</v>
      </c>
      <c r="U54" s="16">
        <v>1</v>
      </c>
      <c r="V54" s="29"/>
      <c r="W54" s="29"/>
    </row>
    <row r="55" spans="17:23" ht="15.75" thickBot="1" x14ac:dyDescent="0.3">
      <c r="Q55" s="11" t="s">
        <v>16</v>
      </c>
      <c r="R55" s="9">
        <v>2023</v>
      </c>
      <c r="S55" s="15">
        <v>0.21460000000000001</v>
      </c>
      <c r="T55" s="16">
        <v>0.1721</v>
      </c>
      <c r="U55" s="16">
        <v>1</v>
      </c>
      <c r="V55" s="29"/>
      <c r="W55" s="29"/>
    </row>
    <row r="56" spans="17:23" ht="15.75" thickBot="1" x14ac:dyDescent="0.3">
      <c r="Q56" s="11" t="s">
        <v>16</v>
      </c>
      <c r="R56" s="9">
        <v>2024</v>
      </c>
      <c r="S56" s="15">
        <v>0.2114</v>
      </c>
      <c r="T56" s="131">
        <v>0.16950000000000001</v>
      </c>
      <c r="U56" s="16">
        <v>1</v>
      </c>
      <c r="V56" s="29"/>
      <c r="W56" s="29"/>
    </row>
    <row r="57" spans="17:23" ht="25.5" customHeight="1" thickBot="1" x14ac:dyDescent="0.3">
      <c r="Q57" s="11" t="s">
        <v>17</v>
      </c>
      <c r="R57" s="9">
        <v>2020</v>
      </c>
      <c r="S57" s="13">
        <v>0.1789</v>
      </c>
      <c r="T57" s="14">
        <v>9.3700000000000006E-2</v>
      </c>
      <c r="U57" s="14">
        <v>1.0709</v>
      </c>
      <c r="V57" s="29"/>
      <c r="W57" s="29"/>
    </row>
    <row r="58" spans="17:23" ht="15.75" thickBot="1" x14ac:dyDescent="0.3">
      <c r="Q58" s="11" t="s">
        <v>17</v>
      </c>
      <c r="R58" s="9">
        <v>2021</v>
      </c>
      <c r="S58" s="15">
        <v>0.1762</v>
      </c>
      <c r="T58" s="16">
        <v>9.2299999999999993E-2</v>
      </c>
      <c r="U58" s="16">
        <v>1.0548</v>
      </c>
      <c r="V58" s="29"/>
      <c r="W58" s="29"/>
    </row>
    <row r="59" spans="17:23" ht="15.75" thickBot="1" x14ac:dyDescent="0.3">
      <c r="Q59" s="11" t="s">
        <v>17</v>
      </c>
      <c r="R59" s="9">
        <v>2022</v>
      </c>
      <c r="S59" s="15">
        <v>0.1736</v>
      </c>
      <c r="T59" s="16">
        <v>9.0899999999999995E-2</v>
      </c>
      <c r="U59" s="16">
        <v>1.0389999999999999</v>
      </c>
      <c r="V59" s="29"/>
      <c r="W59" s="29"/>
    </row>
    <row r="60" spans="17:23" ht="15.75" thickBot="1" x14ac:dyDescent="0.3">
      <c r="Q60" s="11" t="s">
        <v>17</v>
      </c>
      <c r="R60" s="9">
        <v>2023</v>
      </c>
      <c r="S60" s="15">
        <v>0.17100000000000001</v>
      </c>
      <c r="T60" s="16">
        <v>8.9499999999999996E-2</v>
      </c>
      <c r="U60" s="16">
        <v>1.0234000000000001</v>
      </c>
      <c r="V60" s="29"/>
      <c r="W60" s="29"/>
    </row>
    <row r="61" spans="17:23" ht="15.75" thickBot="1" x14ac:dyDescent="0.3">
      <c r="Q61" s="11" t="s">
        <v>17</v>
      </c>
      <c r="R61" s="9">
        <v>2024</v>
      </c>
      <c r="S61" s="15">
        <v>0.16839999999999999</v>
      </c>
      <c r="T61" s="16">
        <v>8.8200000000000001E-2</v>
      </c>
      <c r="U61" s="16">
        <v>1.008</v>
      </c>
      <c r="V61" s="29"/>
      <c r="W61" s="29"/>
    </row>
    <row r="62" spans="17:23" ht="15.75" customHeight="1" thickBot="1" x14ac:dyDescent="0.3">
      <c r="Q62" s="11" t="s">
        <v>18</v>
      </c>
      <c r="R62" s="9">
        <v>2020</v>
      </c>
      <c r="S62" s="138">
        <v>0.28660000000000002</v>
      </c>
      <c r="T62" s="139">
        <v>0.22850000000000001</v>
      </c>
      <c r="U62" s="139">
        <v>1</v>
      </c>
      <c r="V62" s="29"/>
      <c r="W62" s="29"/>
    </row>
    <row r="63" spans="17:23" ht="15.75" thickBot="1" x14ac:dyDescent="0.3">
      <c r="Q63" s="11" t="s">
        <v>18</v>
      </c>
      <c r="R63" s="9">
        <v>2021</v>
      </c>
      <c r="S63" s="140">
        <v>0.2823</v>
      </c>
      <c r="T63" s="141">
        <v>0.22509999999999999</v>
      </c>
      <c r="U63" s="141">
        <v>1</v>
      </c>
      <c r="V63" s="29"/>
      <c r="W63" s="29"/>
    </row>
    <row r="64" spans="17:23" ht="15.75" thickBot="1" x14ac:dyDescent="0.3">
      <c r="Q64" s="11" t="s">
        <v>18</v>
      </c>
      <c r="R64" s="9">
        <v>2022</v>
      </c>
      <c r="S64" s="140">
        <v>0.27800000000000002</v>
      </c>
      <c r="T64" s="141">
        <v>0.22170000000000001</v>
      </c>
      <c r="U64" s="141">
        <v>1</v>
      </c>
      <c r="V64" s="29"/>
      <c r="W64" s="29"/>
    </row>
    <row r="65" spans="9:23" ht="15.75" thickBot="1" x14ac:dyDescent="0.3">
      <c r="Q65" s="11" t="s">
        <v>18</v>
      </c>
      <c r="R65" s="9">
        <v>2023</v>
      </c>
      <c r="S65" s="140">
        <v>0.27389999999999998</v>
      </c>
      <c r="T65" s="141">
        <v>0.21840000000000001</v>
      </c>
      <c r="U65" s="141">
        <v>1</v>
      </c>
      <c r="V65" s="29"/>
      <c r="W65" s="29"/>
    </row>
    <row r="66" spans="9:23" ht="15.75" thickBot="1" x14ac:dyDescent="0.3">
      <c r="Q66" s="11" t="s">
        <v>18</v>
      </c>
      <c r="R66" s="9">
        <v>2024</v>
      </c>
      <c r="S66" s="140">
        <v>0.2697</v>
      </c>
      <c r="T66" s="141">
        <v>0.21510000000000001</v>
      </c>
      <c r="U66" s="141">
        <v>1</v>
      </c>
      <c r="V66" s="29"/>
      <c r="W66" s="29"/>
    </row>
    <row r="67" spans="9:23" ht="15.75" customHeight="1" thickBot="1" x14ac:dyDescent="0.3">
      <c r="Q67" s="11" t="s">
        <v>19</v>
      </c>
      <c r="R67" s="9">
        <v>2020</v>
      </c>
      <c r="S67" s="13">
        <v>2.2700000000000001E-2</v>
      </c>
      <c r="T67" s="14">
        <v>8.8000000000000005E-3</v>
      </c>
      <c r="U67" s="14">
        <v>1</v>
      </c>
      <c r="V67" s="29"/>
      <c r="W67" s="29"/>
    </row>
    <row r="68" spans="9:23" ht="15.75" thickBot="1" x14ac:dyDescent="0.3">
      <c r="Q68" s="11" t="s">
        <v>19</v>
      </c>
      <c r="R68" s="9">
        <v>2021</v>
      </c>
      <c r="S68" s="15">
        <v>2.24E-2</v>
      </c>
      <c r="T68" s="16">
        <v>8.6999999999999994E-3</v>
      </c>
      <c r="U68" s="16">
        <v>1</v>
      </c>
      <c r="V68" s="29"/>
      <c r="W68" s="29"/>
    </row>
    <row r="69" spans="9:23" ht="15.75" thickBot="1" x14ac:dyDescent="0.3">
      <c r="Q69" s="11" t="s">
        <v>19</v>
      </c>
      <c r="R69" s="9">
        <v>2022</v>
      </c>
      <c r="S69" s="15">
        <v>2.2100000000000002E-2</v>
      </c>
      <c r="T69" s="16">
        <v>8.6E-3</v>
      </c>
      <c r="U69" s="16">
        <v>1</v>
      </c>
      <c r="V69" s="29"/>
      <c r="W69" s="29"/>
    </row>
    <row r="70" spans="9:23" ht="15.75" thickBot="1" x14ac:dyDescent="0.3">
      <c r="Q70" s="11" t="s">
        <v>19</v>
      </c>
      <c r="R70" s="9">
        <v>2023</v>
      </c>
      <c r="S70" s="15">
        <v>2.1700000000000001E-2</v>
      </c>
      <c r="T70" s="16">
        <v>8.3999999999999995E-3</v>
      </c>
      <c r="U70" s="16">
        <v>1</v>
      </c>
      <c r="V70" s="29"/>
      <c r="W70" s="29"/>
    </row>
    <row r="71" spans="9:23" ht="15.75" thickBot="1" x14ac:dyDescent="0.3">
      <c r="Q71" s="11" t="s">
        <v>19</v>
      </c>
      <c r="R71" s="9">
        <v>2024</v>
      </c>
      <c r="S71" s="15">
        <v>2.1399999999999999E-2</v>
      </c>
      <c r="T71" s="16">
        <v>8.3000000000000001E-3</v>
      </c>
      <c r="U71" s="16">
        <v>1</v>
      </c>
      <c r="V71" s="29"/>
      <c r="W71" s="29"/>
    </row>
    <row r="72" spans="9:23" ht="15.75" customHeight="1" thickBot="1" x14ac:dyDescent="0.3">
      <c r="Q72" s="11" t="s">
        <v>20</v>
      </c>
      <c r="R72" s="9">
        <v>2020</v>
      </c>
      <c r="S72" s="13">
        <v>0.2994</v>
      </c>
      <c r="T72" s="14">
        <v>0.12609999999999999</v>
      </c>
      <c r="U72" s="14">
        <v>1</v>
      </c>
      <c r="V72" s="29"/>
      <c r="W72" s="29"/>
    </row>
    <row r="73" spans="9:23" ht="15.75" thickBot="1" x14ac:dyDescent="0.3">
      <c r="Q73" s="11" t="s">
        <v>20</v>
      </c>
      <c r="R73" s="9">
        <v>2021</v>
      </c>
      <c r="S73" s="15">
        <v>0.2949</v>
      </c>
      <c r="T73" s="16">
        <v>0.1242</v>
      </c>
      <c r="U73" s="16">
        <v>1</v>
      </c>
      <c r="V73" s="29"/>
      <c r="W73" s="29"/>
    </row>
    <row r="74" spans="9:23" ht="15.75" thickBot="1" x14ac:dyDescent="0.3">
      <c r="Q74" s="11" t="s">
        <v>20</v>
      </c>
      <c r="R74" s="9">
        <v>2022</v>
      </c>
      <c r="S74" s="15">
        <v>0.29049999999999998</v>
      </c>
      <c r="T74" s="16">
        <v>0.12230000000000001</v>
      </c>
      <c r="U74" s="16">
        <v>1</v>
      </c>
      <c r="V74" s="29"/>
      <c r="W74" s="29"/>
    </row>
    <row r="75" spans="9:23" ht="15.75" thickBot="1" x14ac:dyDescent="0.3">
      <c r="Q75" s="11" t="s">
        <v>20</v>
      </c>
      <c r="R75" s="9">
        <v>2023</v>
      </c>
      <c r="S75" s="15">
        <v>0.28620000000000001</v>
      </c>
      <c r="T75" s="16">
        <v>0.1205</v>
      </c>
      <c r="U75" s="16">
        <v>1</v>
      </c>
      <c r="V75" s="29"/>
      <c r="W75" s="29"/>
    </row>
    <row r="76" spans="9:23" ht="15.75" thickBot="1" x14ac:dyDescent="0.3">
      <c r="Q76" s="11" t="s">
        <v>20</v>
      </c>
      <c r="R76" s="9">
        <v>2024</v>
      </c>
      <c r="S76" s="15">
        <v>0.28189999999999998</v>
      </c>
      <c r="T76" s="16">
        <v>0.1187</v>
      </c>
      <c r="U76" s="16">
        <v>1</v>
      </c>
      <c r="V76" s="29"/>
      <c r="W76" s="29"/>
    </row>
    <row r="77" spans="9:23" ht="15.75" customHeight="1" thickBot="1" x14ac:dyDescent="0.3">
      <c r="Q77" s="11" t="s">
        <v>21</v>
      </c>
      <c r="R77" s="9">
        <v>2020</v>
      </c>
      <c r="S77" s="134">
        <v>0</v>
      </c>
      <c r="T77" s="135">
        <v>0</v>
      </c>
      <c r="U77" s="135">
        <v>1</v>
      </c>
      <c r="V77" s="29"/>
      <c r="W77" s="29"/>
    </row>
    <row r="78" spans="9:23" ht="15.75" thickBot="1" x14ac:dyDescent="0.3">
      <c r="Q78" s="11" t="s">
        <v>21</v>
      </c>
      <c r="R78" s="9">
        <v>2021</v>
      </c>
      <c r="S78" s="136">
        <v>0</v>
      </c>
      <c r="T78" s="137">
        <v>0</v>
      </c>
      <c r="U78" s="137">
        <v>1</v>
      </c>
      <c r="V78" s="29"/>
      <c r="W78" s="29"/>
    </row>
    <row r="79" spans="9:23" ht="15.75" thickBot="1" x14ac:dyDescent="0.3">
      <c r="I79" s="12"/>
      <c r="Q79" s="11" t="s">
        <v>21</v>
      </c>
      <c r="R79" s="9">
        <v>2022</v>
      </c>
      <c r="S79" s="136">
        <v>0</v>
      </c>
      <c r="T79" s="137">
        <v>0</v>
      </c>
      <c r="U79" s="137">
        <v>1</v>
      </c>
      <c r="V79" s="29"/>
      <c r="W79" s="29"/>
    </row>
    <row r="80" spans="9:23" ht="15.75" thickBot="1" x14ac:dyDescent="0.3">
      <c r="Q80" s="11" t="s">
        <v>21</v>
      </c>
      <c r="R80" s="9">
        <v>2023</v>
      </c>
      <c r="S80" s="136">
        <v>0</v>
      </c>
      <c r="T80" s="137">
        <v>0</v>
      </c>
      <c r="U80" s="137">
        <v>1</v>
      </c>
      <c r="V80" s="29"/>
      <c r="W80" s="29"/>
    </row>
    <row r="81" spans="17:23" ht="15.75" thickBot="1" x14ac:dyDescent="0.3">
      <c r="Q81" s="11" t="s">
        <v>21</v>
      </c>
      <c r="R81" s="9">
        <v>2024</v>
      </c>
      <c r="S81" s="136">
        <v>0</v>
      </c>
      <c r="T81" s="137">
        <v>0</v>
      </c>
      <c r="U81" s="137">
        <v>1</v>
      </c>
      <c r="V81" s="29"/>
      <c r="W81" s="29"/>
    </row>
    <row r="82" spans="17:23" ht="26.25" customHeight="1" thickBot="1" x14ac:dyDescent="0.3">
      <c r="Q82" s="11" t="s">
        <v>22</v>
      </c>
      <c r="R82" s="9">
        <v>2020</v>
      </c>
      <c r="S82" s="13">
        <v>0.1653</v>
      </c>
      <c r="T82" s="14">
        <v>0.31509999999999999</v>
      </c>
      <c r="U82" s="14">
        <v>1.1382000000000001</v>
      </c>
      <c r="V82" s="29"/>
      <c r="W82" s="29"/>
    </row>
    <row r="83" spans="17:23" ht="15.75" thickBot="1" x14ac:dyDescent="0.3">
      <c r="Q83" s="11" t="s">
        <v>22</v>
      </c>
      <c r="R83" s="9">
        <v>2021</v>
      </c>
      <c r="S83" s="15">
        <v>0.1628</v>
      </c>
      <c r="T83" s="16">
        <v>0.31040000000000001</v>
      </c>
      <c r="U83" s="16">
        <v>1.1211</v>
      </c>
      <c r="V83" s="29"/>
      <c r="W83" s="29"/>
    </row>
    <row r="84" spans="17:23" ht="15.75" thickBot="1" x14ac:dyDescent="0.3">
      <c r="Q84" s="11" t="s">
        <v>22</v>
      </c>
      <c r="R84" s="9">
        <v>2022</v>
      </c>
      <c r="S84" s="15">
        <v>0.16039999999999999</v>
      </c>
      <c r="T84" s="16">
        <v>0.30570000000000003</v>
      </c>
      <c r="U84" s="16">
        <v>1.1043000000000001</v>
      </c>
      <c r="V84" s="29"/>
      <c r="W84" s="29"/>
    </row>
    <row r="85" spans="17:23" ht="15.75" thickBot="1" x14ac:dyDescent="0.3">
      <c r="Q85" s="11" t="s">
        <v>22</v>
      </c>
      <c r="R85" s="9">
        <v>2023</v>
      </c>
      <c r="S85" s="15">
        <v>0.158</v>
      </c>
      <c r="T85" s="16">
        <v>0.30109999999999998</v>
      </c>
      <c r="U85" s="16">
        <v>1.0878000000000001</v>
      </c>
      <c r="V85" s="29"/>
      <c r="W85" s="29"/>
    </row>
    <row r="86" spans="17:23" ht="15.75" thickBot="1" x14ac:dyDescent="0.3">
      <c r="Q86" s="11" t="s">
        <v>22</v>
      </c>
      <c r="R86" s="9">
        <v>2024</v>
      </c>
      <c r="S86" s="15">
        <v>0.15559999999999999</v>
      </c>
      <c r="T86" s="16">
        <v>0.29659999999999997</v>
      </c>
      <c r="U86" s="16">
        <v>1.0714999999999999</v>
      </c>
      <c r="V86" s="29"/>
      <c r="W86" s="29"/>
    </row>
    <row r="87" spans="17:23" ht="15.75" customHeight="1" thickBot="1" x14ac:dyDescent="0.3">
      <c r="Q87" s="11" t="s">
        <v>23</v>
      </c>
      <c r="R87" s="9">
        <v>2020</v>
      </c>
      <c r="S87" s="134">
        <v>0</v>
      </c>
      <c r="T87" s="135">
        <v>0</v>
      </c>
      <c r="U87" s="135">
        <v>1</v>
      </c>
      <c r="V87" s="29"/>
      <c r="W87" s="29"/>
    </row>
    <row r="88" spans="17:23" ht="15.75" thickBot="1" x14ac:dyDescent="0.3">
      <c r="Q88" s="11" t="s">
        <v>23</v>
      </c>
      <c r="R88" s="9">
        <v>2021</v>
      </c>
      <c r="S88" s="136">
        <v>0</v>
      </c>
      <c r="T88" s="137">
        <v>0</v>
      </c>
      <c r="U88" s="137">
        <v>1</v>
      </c>
      <c r="V88" s="29"/>
      <c r="W88" s="29"/>
    </row>
    <row r="89" spans="17:23" ht="15.75" thickBot="1" x14ac:dyDescent="0.3">
      <c r="Q89" s="11" t="s">
        <v>23</v>
      </c>
      <c r="R89" s="9">
        <v>2022</v>
      </c>
      <c r="S89" s="136">
        <v>0</v>
      </c>
      <c r="T89" s="137">
        <v>0</v>
      </c>
      <c r="U89" s="137">
        <v>1</v>
      </c>
      <c r="V89" s="29"/>
      <c r="W89" s="29"/>
    </row>
    <row r="90" spans="17:23" ht="15.75" thickBot="1" x14ac:dyDescent="0.3">
      <c r="Q90" s="11" t="s">
        <v>23</v>
      </c>
      <c r="R90" s="9">
        <v>2023</v>
      </c>
      <c r="S90" s="136">
        <v>0</v>
      </c>
      <c r="T90" s="137">
        <v>0</v>
      </c>
      <c r="U90" s="137">
        <v>1</v>
      </c>
      <c r="V90" s="29"/>
      <c r="W90" s="29"/>
    </row>
    <row r="91" spans="17:23" ht="15.75" thickBot="1" x14ac:dyDescent="0.3">
      <c r="Q91" s="11" t="s">
        <v>23</v>
      </c>
      <c r="R91" s="9">
        <v>2024</v>
      </c>
      <c r="S91" s="136">
        <v>0</v>
      </c>
      <c r="T91" s="137">
        <v>0</v>
      </c>
      <c r="U91" s="137">
        <v>1</v>
      </c>
      <c r="V91" s="29"/>
      <c r="W91" s="29"/>
    </row>
    <row r="92" spans="17:23" ht="15.75" customHeight="1" thickBot="1" x14ac:dyDescent="0.3">
      <c r="Q92" s="11" t="s">
        <v>24</v>
      </c>
      <c r="R92" s="9">
        <v>2020</v>
      </c>
      <c r="S92" s="13">
        <v>0.15179999999999999</v>
      </c>
      <c r="T92" s="14">
        <v>4.3799999999999999E-2</v>
      </c>
      <c r="U92" s="135">
        <v>1</v>
      </c>
      <c r="V92" s="29"/>
      <c r="W92" s="29"/>
    </row>
    <row r="93" spans="17:23" ht="15.75" thickBot="1" x14ac:dyDescent="0.3">
      <c r="Q93" s="11" t="s">
        <v>24</v>
      </c>
      <c r="R93" s="9">
        <v>2021</v>
      </c>
      <c r="S93" s="15">
        <v>0.14949999999999999</v>
      </c>
      <c r="T93" s="16">
        <v>4.3200000000000002E-2</v>
      </c>
      <c r="U93" s="137">
        <v>1</v>
      </c>
      <c r="V93" s="29"/>
      <c r="W93" s="29"/>
    </row>
    <row r="94" spans="17:23" ht="15.75" thickBot="1" x14ac:dyDescent="0.3">
      <c r="Q94" s="11" t="s">
        <v>24</v>
      </c>
      <c r="R94" s="9">
        <v>2022</v>
      </c>
      <c r="S94" s="15">
        <v>0.14729999999999999</v>
      </c>
      <c r="T94" s="16">
        <v>4.2500000000000003E-2</v>
      </c>
      <c r="U94" s="137">
        <v>1</v>
      </c>
      <c r="V94" s="29"/>
      <c r="W94" s="29"/>
    </row>
    <row r="95" spans="17:23" ht="15.75" thickBot="1" x14ac:dyDescent="0.3">
      <c r="Q95" s="11" t="s">
        <v>24</v>
      </c>
      <c r="R95" s="9">
        <v>2023</v>
      </c>
      <c r="S95" s="15">
        <v>0.14510000000000001</v>
      </c>
      <c r="T95" s="16">
        <v>4.19E-2</v>
      </c>
      <c r="U95" s="137">
        <v>1</v>
      </c>
      <c r="V95" s="29"/>
      <c r="W95" s="29"/>
    </row>
    <row r="96" spans="17:23" ht="15.75" thickBot="1" x14ac:dyDescent="0.3">
      <c r="Q96" s="11" t="s">
        <v>24</v>
      </c>
      <c r="R96" s="9">
        <v>2024</v>
      </c>
      <c r="S96" s="15">
        <v>0.1429</v>
      </c>
      <c r="T96" s="16">
        <v>4.1200000000000001E-2</v>
      </c>
      <c r="U96" s="137">
        <v>1</v>
      </c>
      <c r="V96" s="29"/>
      <c r="W96" s="29"/>
    </row>
    <row r="97" spans="17:23" ht="30" customHeight="1" thickBot="1" x14ac:dyDescent="0.3">
      <c r="Q97" s="11" t="s">
        <v>25</v>
      </c>
      <c r="R97" s="9">
        <v>2020</v>
      </c>
      <c r="S97" s="138" t="s">
        <v>26</v>
      </c>
      <c r="T97" s="139" t="s">
        <v>26</v>
      </c>
      <c r="U97" s="139">
        <v>1</v>
      </c>
      <c r="V97" s="29"/>
      <c r="W97" s="29"/>
    </row>
    <row r="98" spans="17:23" ht="15.75" thickBot="1" x14ac:dyDescent="0.3">
      <c r="Q98" s="11" t="s">
        <v>25</v>
      </c>
      <c r="R98" s="9">
        <v>2021</v>
      </c>
      <c r="S98" s="140" t="s">
        <v>26</v>
      </c>
      <c r="T98" s="141" t="s">
        <v>26</v>
      </c>
      <c r="U98" s="141">
        <v>1</v>
      </c>
      <c r="V98" s="29"/>
      <c r="W98" s="29"/>
    </row>
    <row r="99" spans="17:23" ht="15.75" thickBot="1" x14ac:dyDescent="0.3">
      <c r="Q99" s="11" t="s">
        <v>25</v>
      </c>
      <c r="R99" s="9">
        <v>2022</v>
      </c>
      <c r="S99" s="140" t="s">
        <v>26</v>
      </c>
      <c r="T99" s="141" t="s">
        <v>26</v>
      </c>
      <c r="U99" s="141">
        <v>1</v>
      </c>
      <c r="V99" s="29"/>
      <c r="W99" s="29"/>
    </row>
    <row r="100" spans="17:23" ht="15.75" thickBot="1" x14ac:dyDescent="0.3">
      <c r="Q100" s="11" t="s">
        <v>25</v>
      </c>
      <c r="R100" s="9">
        <v>2023</v>
      </c>
      <c r="S100" s="140" t="s">
        <v>26</v>
      </c>
      <c r="T100" s="141" t="s">
        <v>26</v>
      </c>
      <c r="U100" s="141">
        <v>1</v>
      </c>
      <c r="V100" s="29"/>
      <c r="W100" s="29"/>
    </row>
    <row r="101" spans="17:23" ht="15.75" thickBot="1" x14ac:dyDescent="0.3">
      <c r="Q101" s="11" t="s">
        <v>25</v>
      </c>
      <c r="R101" s="9">
        <v>2024</v>
      </c>
      <c r="S101" s="140" t="s">
        <v>26</v>
      </c>
      <c r="T101" s="141" t="s">
        <v>26</v>
      </c>
      <c r="U101" s="141">
        <v>1</v>
      </c>
      <c r="V101" s="29"/>
      <c r="W101" s="29"/>
    </row>
    <row r="102" spans="17:23" ht="18" customHeight="1" thickBot="1" x14ac:dyDescent="0.3">
      <c r="Q102" s="11" t="s">
        <v>27</v>
      </c>
      <c r="R102" s="9">
        <v>2020</v>
      </c>
      <c r="S102" s="13">
        <v>1.1999999999999999E-3</v>
      </c>
      <c r="T102" s="14">
        <v>5.7000000000000002E-3</v>
      </c>
      <c r="U102" s="14">
        <v>1</v>
      </c>
      <c r="V102" s="29"/>
      <c r="W102" s="29"/>
    </row>
    <row r="103" spans="17:23" ht="15.75" thickBot="1" x14ac:dyDescent="0.3">
      <c r="Q103" s="11" t="s">
        <v>27</v>
      </c>
      <c r="R103" s="9">
        <v>2021</v>
      </c>
      <c r="S103" s="15">
        <v>1.1999999999999999E-3</v>
      </c>
      <c r="T103" s="16">
        <v>5.5999999999999999E-3</v>
      </c>
      <c r="U103" s="16">
        <v>1</v>
      </c>
      <c r="V103" s="29"/>
      <c r="W103" s="29"/>
    </row>
    <row r="104" spans="17:23" ht="15.75" thickBot="1" x14ac:dyDescent="0.3">
      <c r="Q104" s="11" t="s">
        <v>27</v>
      </c>
      <c r="R104" s="9">
        <v>2022</v>
      </c>
      <c r="S104" s="15">
        <v>1.1000000000000001E-3</v>
      </c>
      <c r="T104" s="16">
        <v>5.4999999999999997E-3</v>
      </c>
      <c r="U104" s="16">
        <v>1</v>
      </c>
      <c r="V104" s="29"/>
      <c r="W104" s="29"/>
    </row>
    <row r="105" spans="17:23" ht="15.75" thickBot="1" x14ac:dyDescent="0.3">
      <c r="Q105" s="11" t="s">
        <v>27</v>
      </c>
      <c r="R105" s="9">
        <v>2023</v>
      </c>
      <c r="S105" s="15">
        <v>1.1000000000000001E-3</v>
      </c>
      <c r="T105" s="16">
        <v>5.4000000000000003E-3</v>
      </c>
      <c r="U105" s="16">
        <v>1</v>
      </c>
      <c r="V105" s="29"/>
      <c r="W105" s="29"/>
    </row>
    <row r="106" spans="17:23" ht="15.75" thickBot="1" x14ac:dyDescent="0.3">
      <c r="Q106" s="11" t="s">
        <v>27</v>
      </c>
      <c r="R106" s="9">
        <v>2024</v>
      </c>
      <c r="S106" s="15">
        <v>1.1000000000000001E-3</v>
      </c>
      <c r="T106" s="16">
        <v>5.4000000000000003E-3</v>
      </c>
      <c r="U106" s="16">
        <v>1</v>
      </c>
      <c r="V106" s="29"/>
      <c r="W106" s="29"/>
    </row>
    <row r="107" spans="17:23" ht="15.75" customHeight="1" thickBot="1" x14ac:dyDescent="0.3">
      <c r="Q107" s="11" t="s">
        <v>28</v>
      </c>
      <c r="R107" s="9">
        <v>2020</v>
      </c>
      <c r="S107" s="134">
        <v>0</v>
      </c>
      <c r="T107" s="135">
        <v>0</v>
      </c>
      <c r="U107" s="135">
        <v>1</v>
      </c>
      <c r="V107" s="29"/>
      <c r="W107" s="29"/>
    </row>
    <row r="108" spans="17:23" ht="15.75" thickBot="1" x14ac:dyDescent="0.3">
      <c r="Q108" s="11" t="s">
        <v>28</v>
      </c>
      <c r="R108" s="9">
        <v>2021</v>
      </c>
      <c r="S108" s="136">
        <v>0</v>
      </c>
      <c r="T108" s="137">
        <v>0</v>
      </c>
      <c r="U108" s="137">
        <v>1</v>
      </c>
      <c r="V108" s="29"/>
      <c r="W108" s="29"/>
    </row>
    <row r="109" spans="17:23" ht="15.75" thickBot="1" x14ac:dyDescent="0.3">
      <c r="Q109" s="11" t="s">
        <v>28</v>
      </c>
      <c r="R109" s="9">
        <v>2022</v>
      </c>
      <c r="S109" s="136">
        <v>0</v>
      </c>
      <c r="T109" s="137">
        <v>0</v>
      </c>
      <c r="U109" s="137">
        <v>1</v>
      </c>
      <c r="V109" s="29"/>
      <c r="W109" s="29"/>
    </row>
    <row r="110" spans="17:23" ht="15.75" thickBot="1" x14ac:dyDescent="0.3">
      <c r="Q110" s="11" t="s">
        <v>28</v>
      </c>
      <c r="R110" s="9">
        <v>2023</v>
      </c>
      <c r="S110" s="136">
        <v>0</v>
      </c>
      <c r="T110" s="137">
        <v>0</v>
      </c>
      <c r="U110" s="137">
        <v>1</v>
      </c>
      <c r="V110" s="29"/>
      <c r="W110" s="29"/>
    </row>
    <row r="111" spans="17:23" ht="15.75" thickBot="1" x14ac:dyDescent="0.3">
      <c r="Q111" s="11" t="s">
        <v>28</v>
      </c>
      <c r="R111" s="9">
        <v>2024</v>
      </c>
      <c r="S111" s="136">
        <v>0</v>
      </c>
      <c r="T111" s="137">
        <v>0</v>
      </c>
      <c r="U111" s="137">
        <v>1</v>
      </c>
      <c r="V111" s="29"/>
      <c r="W111" s="29"/>
    </row>
    <row r="112" spans="17:23" ht="15.75" customHeight="1" thickBot="1" x14ac:dyDescent="0.3">
      <c r="Q112" s="11" t="s">
        <v>29</v>
      </c>
      <c r="R112" s="9">
        <v>2020</v>
      </c>
      <c r="S112" s="13">
        <v>0.252</v>
      </c>
      <c r="T112" s="14">
        <v>0.13519999999999999</v>
      </c>
      <c r="U112" s="14">
        <v>1</v>
      </c>
      <c r="V112" s="29"/>
      <c r="W112" s="29"/>
    </row>
    <row r="113" spans="17:23" ht="15.75" thickBot="1" x14ac:dyDescent="0.3">
      <c r="Q113" s="11" t="s">
        <v>29</v>
      </c>
      <c r="R113" s="9">
        <v>2021</v>
      </c>
      <c r="S113" s="15">
        <v>0.2482</v>
      </c>
      <c r="T113" s="16">
        <v>0.13320000000000001</v>
      </c>
      <c r="U113" s="16">
        <v>1</v>
      </c>
      <c r="V113" s="29"/>
      <c r="W113" s="29"/>
    </row>
    <row r="114" spans="17:23" ht="15.75" thickBot="1" x14ac:dyDescent="0.3">
      <c r="Q114" s="11" t="s">
        <v>29</v>
      </c>
      <c r="R114" s="9">
        <v>2022</v>
      </c>
      <c r="S114" s="15">
        <v>0.2445</v>
      </c>
      <c r="T114" s="16">
        <v>0.13120000000000001</v>
      </c>
      <c r="U114" s="16">
        <v>1</v>
      </c>
      <c r="V114" s="29"/>
      <c r="W114" s="29"/>
    </row>
    <row r="115" spans="17:23" ht="15.75" thickBot="1" x14ac:dyDescent="0.3">
      <c r="Q115" s="11" t="s">
        <v>29</v>
      </c>
      <c r="R115" s="9">
        <v>2023</v>
      </c>
      <c r="S115" s="15">
        <v>0.24079999999999999</v>
      </c>
      <c r="T115" s="16">
        <v>0.12920000000000001</v>
      </c>
      <c r="U115" s="16">
        <v>1</v>
      </c>
      <c r="V115" s="29"/>
      <c r="W115" s="29"/>
    </row>
    <row r="116" spans="17:23" ht="15.75" thickBot="1" x14ac:dyDescent="0.3">
      <c r="Q116" s="11" t="s">
        <v>29</v>
      </c>
      <c r="R116" s="9">
        <v>2024</v>
      </c>
      <c r="S116" s="15">
        <v>0.23719999999999999</v>
      </c>
      <c r="T116" s="16">
        <v>0.1273</v>
      </c>
      <c r="U116" s="16">
        <v>1</v>
      </c>
      <c r="V116" s="29"/>
      <c r="W116" s="29"/>
    </row>
    <row r="117" spans="17:23" ht="15.75" customHeight="1" thickBot="1" x14ac:dyDescent="0.3">
      <c r="Q117" s="11" t="s">
        <v>30</v>
      </c>
      <c r="R117" s="9">
        <v>2020</v>
      </c>
      <c r="S117" s="13">
        <v>1.7100000000000001E-2</v>
      </c>
      <c r="T117" s="14">
        <v>6.9999999999999999E-4</v>
      </c>
      <c r="U117" s="14">
        <v>1</v>
      </c>
      <c r="V117" s="29"/>
      <c r="W117" s="29"/>
    </row>
    <row r="118" spans="17:23" ht="15.75" thickBot="1" x14ac:dyDescent="0.3">
      <c r="Q118" s="11" t="s">
        <v>30</v>
      </c>
      <c r="R118" s="9">
        <v>2021</v>
      </c>
      <c r="S118" s="15">
        <v>1.6799999999999999E-2</v>
      </c>
      <c r="T118" s="16">
        <v>6.9999999999999999E-4</v>
      </c>
      <c r="U118" s="16">
        <v>1</v>
      </c>
      <c r="V118" s="29"/>
      <c r="W118" s="29"/>
    </row>
    <row r="119" spans="17:23" ht="15.75" thickBot="1" x14ac:dyDescent="0.3">
      <c r="Q119" s="11" t="s">
        <v>30</v>
      </c>
      <c r="R119" s="9">
        <v>2022</v>
      </c>
      <c r="S119" s="15">
        <v>1.66E-2</v>
      </c>
      <c r="T119" s="16">
        <v>6.9999999999999999E-4</v>
      </c>
      <c r="U119" s="16">
        <v>1</v>
      </c>
      <c r="V119" s="29"/>
      <c r="W119" s="29"/>
    </row>
    <row r="120" spans="17:23" ht="15.75" thickBot="1" x14ac:dyDescent="0.3">
      <c r="Q120" s="11" t="s">
        <v>30</v>
      </c>
      <c r="R120" s="9">
        <v>2023</v>
      </c>
      <c r="S120" s="15">
        <v>1.6299999999999999E-2</v>
      </c>
      <c r="T120" s="16">
        <v>6.9999999999999999E-4</v>
      </c>
      <c r="U120" s="16">
        <v>1</v>
      </c>
      <c r="V120" s="29"/>
      <c r="W120" s="29"/>
    </row>
    <row r="121" spans="17:23" ht="15.75" thickBot="1" x14ac:dyDescent="0.3">
      <c r="Q121" s="11" t="s">
        <v>30</v>
      </c>
      <c r="R121" s="9">
        <v>2024</v>
      </c>
      <c r="S121" s="15">
        <v>1.61E-2</v>
      </c>
      <c r="T121" s="16">
        <v>6.9999999999999999E-4</v>
      </c>
      <c r="U121" s="16">
        <v>1</v>
      </c>
      <c r="V121" s="29"/>
      <c r="W121" s="29"/>
    </row>
    <row r="122" spans="17:23" ht="15.75" customHeight="1" thickBot="1" x14ac:dyDescent="0.3">
      <c r="Q122" s="11" t="s">
        <v>31</v>
      </c>
      <c r="R122" s="9">
        <v>2020</v>
      </c>
      <c r="S122" s="134">
        <v>0</v>
      </c>
      <c r="T122" s="135">
        <v>0</v>
      </c>
      <c r="U122" s="133">
        <v>1</v>
      </c>
      <c r="V122" s="29"/>
      <c r="W122" s="29"/>
    </row>
    <row r="123" spans="17:23" ht="15.75" thickBot="1" x14ac:dyDescent="0.3">
      <c r="Q123" s="11" t="s">
        <v>31</v>
      </c>
      <c r="R123" s="9">
        <v>2021</v>
      </c>
      <c r="S123" s="136">
        <v>0</v>
      </c>
      <c r="T123" s="137">
        <v>0</v>
      </c>
      <c r="U123" s="131">
        <v>1</v>
      </c>
      <c r="V123" s="29"/>
      <c r="W123" s="29"/>
    </row>
    <row r="124" spans="17:23" ht="15.75" thickBot="1" x14ac:dyDescent="0.3">
      <c r="Q124" s="11" t="s">
        <v>31</v>
      </c>
      <c r="R124" s="9">
        <v>2022</v>
      </c>
      <c r="S124" s="136">
        <v>0</v>
      </c>
      <c r="T124" s="137">
        <v>0</v>
      </c>
      <c r="U124" s="131">
        <v>1</v>
      </c>
      <c r="V124" s="29"/>
      <c r="W124" s="29"/>
    </row>
    <row r="125" spans="17:23" ht="15.75" thickBot="1" x14ac:dyDescent="0.3">
      <c r="Q125" s="11" t="s">
        <v>31</v>
      </c>
      <c r="R125" s="9">
        <v>2023</v>
      </c>
      <c r="S125" s="136">
        <v>0</v>
      </c>
      <c r="T125" s="137">
        <v>0</v>
      </c>
      <c r="U125" s="131">
        <v>1</v>
      </c>
      <c r="V125" s="29"/>
      <c r="W125" s="29"/>
    </row>
    <row r="126" spans="17:23" ht="15.75" thickBot="1" x14ac:dyDescent="0.3">
      <c r="Q126" s="11" t="s">
        <v>31</v>
      </c>
      <c r="R126" s="9">
        <v>2024</v>
      </c>
      <c r="S126" s="136">
        <v>0</v>
      </c>
      <c r="T126" s="137">
        <v>0</v>
      </c>
      <c r="U126" s="131">
        <v>1</v>
      </c>
      <c r="V126" s="29"/>
      <c r="W126" s="29"/>
    </row>
    <row r="127" spans="17:23" ht="15.75" customHeight="1" thickBot="1" x14ac:dyDescent="0.3">
      <c r="Q127" s="11" t="s">
        <v>32</v>
      </c>
      <c r="R127" s="9">
        <v>2020</v>
      </c>
      <c r="S127" s="134">
        <v>0</v>
      </c>
      <c r="T127" s="135">
        <v>0</v>
      </c>
      <c r="U127" s="139">
        <v>1</v>
      </c>
      <c r="V127" s="29"/>
      <c r="W127" s="29"/>
    </row>
    <row r="128" spans="17:23" ht="15.75" thickBot="1" x14ac:dyDescent="0.3">
      <c r="Q128" s="11" t="s">
        <v>32</v>
      </c>
      <c r="R128" s="9">
        <v>2021</v>
      </c>
      <c r="S128" s="136">
        <v>0</v>
      </c>
      <c r="T128" s="137">
        <v>0</v>
      </c>
      <c r="U128" s="141">
        <v>1</v>
      </c>
      <c r="V128" s="29"/>
      <c r="W128" s="29"/>
    </row>
    <row r="129" spans="17:23" ht="15.75" thickBot="1" x14ac:dyDescent="0.3">
      <c r="Q129" s="11" t="s">
        <v>32</v>
      </c>
      <c r="R129" s="9">
        <v>2022</v>
      </c>
      <c r="S129" s="136">
        <v>0</v>
      </c>
      <c r="T129" s="137">
        <v>0</v>
      </c>
      <c r="U129" s="141">
        <v>1</v>
      </c>
      <c r="V129" s="29"/>
      <c r="W129" s="29"/>
    </row>
    <row r="130" spans="17:23" ht="15.75" thickBot="1" x14ac:dyDescent="0.3">
      <c r="Q130" s="11" t="s">
        <v>32</v>
      </c>
      <c r="R130" s="9">
        <v>2023</v>
      </c>
      <c r="S130" s="136">
        <v>0</v>
      </c>
      <c r="T130" s="137">
        <v>0</v>
      </c>
      <c r="U130" s="141">
        <v>1</v>
      </c>
      <c r="V130" s="29"/>
      <c r="W130" s="29"/>
    </row>
    <row r="131" spans="17:23" ht="15.75" thickBot="1" x14ac:dyDescent="0.3">
      <c r="Q131" s="11" t="s">
        <v>32</v>
      </c>
      <c r="R131" s="9">
        <v>2024</v>
      </c>
      <c r="S131" s="136">
        <v>0</v>
      </c>
      <c r="T131" s="137">
        <v>0</v>
      </c>
      <c r="U131" s="141">
        <v>1</v>
      </c>
      <c r="V131" s="29"/>
      <c r="W131" s="29"/>
    </row>
    <row r="132" spans="17:23" ht="15.75" customHeight="1" thickBot="1" x14ac:dyDescent="0.3">
      <c r="Q132" s="11" t="s">
        <v>33</v>
      </c>
      <c r="R132" s="9">
        <v>2020</v>
      </c>
      <c r="S132" s="138">
        <v>0.32869999999999999</v>
      </c>
      <c r="T132" s="139">
        <v>0.1469</v>
      </c>
      <c r="U132" s="139">
        <v>1</v>
      </c>
      <c r="V132" s="29"/>
      <c r="W132" s="29"/>
    </row>
    <row r="133" spans="17:23" ht="15.75" thickBot="1" x14ac:dyDescent="0.3">
      <c r="Q133" s="11" t="s">
        <v>33</v>
      </c>
      <c r="R133" s="9">
        <v>2021</v>
      </c>
      <c r="S133" s="140">
        <v>0.32379999999999998</v>
      </c>
      <c r="T133" s="141">
        <v>0.1447</v>
      </c>
      <c r="U133" s="141">
        <v>1</v>
      </c>
      <c r="V133" s="29"/>
      <c r="W133" s="29"/>
    </row>
    <row r="134" spans="17:23" ht="15.75" thickBot="1" x14ac:dyDescent="0.3">
      <c r="Q134" s="11" t="s">
        <v>33</v>
      </c>
      <c r="R134" s="9">
        <v>2022</v>
      </c>
      <c r="S134" s="140">
        <v>0.31890000000000002</v>
      </c>
      <c r="T134" s="141">
        <v>0.14249999999999999</v>
      </c>
      <c r="U134" s="141">
        <v>1</v>
      </c>
      <c r="V134" s="29"/>
      <c r="W134" s="29"/>
    </row>
    <row r="135" spans="17:23" ht="15.75" thickBot="1" x14ac:dyDescent="0.3">
      <c r="Q135" s="11" t="s">
        <v>33</v>
      </c>
      <c r="R135" s="9">
        <v>2023</v>
      </c>
      <c r="S135" s="140">
        <v>0.31409999999999999</v>
      </c>
      <c r="T135" s="141">
        <v>0.1404</v>
      </c>
      <c r="U135" s="141">
        <v>1</v>
      </c>
      <c r="V135" s="29"/>
      <c r="W135" s="29"/>
    </row>
    <row r="136" spans="17:23" ht="15.75" thickBot="1" x14ac:dyDescent="0.3">
      <c r="Q136" s="11" t="s">
        <v>33</v>
      </c>
      <c r="R136" s="9">
        <v>2024</v>
      </c>
      <c r="S136" s="140">
        <v>0.30940000000000001</v>
      </c>
      <c r="T136" s="141">
        <v>0.13830000000000001</v>
      </c>
      <c r="U136" s="141">
        <v>1</v>
      </c>
      <c r="V136" s="29"/>
      <c r="W136" s="29"/>
    </row>
    <row r="137" spans="17:23" ht="42" customHeight="1" thickBot="1" x14ac:dyDescent="0.3">
      <c r="Q137" s="11" t="s">
        <v>34</v>
      </c>
      <c r="R137" s="9">
        <v>2020</v>
      </c>
      <c r="S137" s="142">
        <v>0</v>
      </c>
      <c r="T137" s="143">
        <v>0</v>
      </c>
      <c r="U137" s="143">
        <v>1</v>
      </c>
      <c r="V137" s="29"/>
      <c r="W137" s="29"/>
    </row>
    <row r="138" spans="17:23" ht="15.75" thickBot="1" x14ac:dyDescent="0.3">
      <c r="Q138" s="11" t="s">
        <v>34</v>
      </c>
      <c r="R138" s="9">
        <v>2021</v>
      </c>
      <c r="S138" s="144">
        <v>0</v>
      </c>
      <c r="T138" s="145">
        <v>0</v>
      </c>
      <c r="U138" s="145">
        <v>1</v>
      </c>
      <c r="V138" s="29"/>
      <c r="W138" s="29"/>
    </row>
    <row r="139" spans="17:23" ht="15.75" thickBot="1" x14ac:dyDescent="0.3">
      <c r="Q139" s="11" t="s">
        <v>34</v>
      </c>
      <c r="R139" s="9">
        <v>2022</v>
      </c>
      <c r="S139" s="144">
        <v>0</v>
      </c>
      <c r="T139" s="145">
        <v>0</v>
      </c>
      <c r="U139" s="145">
        <v>1</v>
      </c>
      <c r="V139" s="29"/>
      <c r="W139" s="29"/>
    </row>
    <row r="140" spans="17:23" ht="15.75" thickBot="1" x14ac:dyDescent="0.3">
      <c r="Q140" s="11" t="s">
        <v>34</v>
      </c>
      <c r="R140" s="9">
        <v>2023</v>
      </c>
      <c r="S140" s="144">
        <v>0</v>
      </c>
      <c r="T140" s="145">
        <v>0</v>
      </c>
      <c r="U140" s="145">
        <v>1</v>
      </c>
      <c r="V140" s="29"/>
      <c r="W140" s="29"/>
    </row>
    <row r="141" spans="17:23" ht="15.75" thickBot="1" x14ac:dyDescent="0.3">
      <c r="Q141" s="11" t="s">
        <v>34</v>
      </c>
      <c r="R141" s="9">
        <v>2024</v>
      </c>
      <c r="S141" s="144">
        <v>0</v>
      </c>
      <c r="T141" s="145">
        <v>0</v>
      </c>
      <c r="U141" s="145">
        <v>1</v>
      </c>
      <c r="V141" s="29"/>
      <c r="W141" s="29"/>
    </row>
    <row r="142" spans="17:23" ht="15.75" customHeight="1" thickBot="1" x14ac:dyDescent="0.3">
      <c r="Q142" s="11" t="s">
        <v>35</v>
      </c>
      <c r="R142" s="9">
        <v>2020</v>
      </c>
      <c r="S142" s="13">
        <v>8.6999999999999994E-3</v>
      </c>
      <c r="T142" s="14">
        <v>5.3E-3</v>
      </c>
      <c r="U142" s="14">
        <v>1</v>
      </c>
      <c r="V142" s="29"/>
      <c r="W142" s="29"/>
    </row>
    <row r="143" spans="17:23" ht="15.75" thickBot="1" x14ac:dyDescent="0.3">
      <c r="Q143" s="11" t="s">
        <v>35</v>
      </c>
      <c r="R143" s="9">
        <v>2021</v>
      </c>
      <c r="S143" s="15">
        <v>8.6E-3</v>
      </c>
      <c r="T143" s="16">
        <v>5.1999999999999998E-3</v>
      </c>
      <c r="U143" s="16">
        <v>1</v>
      </c>
      <c r="V143" s="29"/>
      <c r="W143" s="29"/>
    </row>
    <row r="144" spans="17:23" ht="15.75" thickBot="1" x14ac:dyDescent="0.3">
      <c r="Q144" s="11" t="s">
        <v>35</v>
      </c>
      <c r="R144" s="9">
        <v>2022</v>
      </c>
      <c r="S144" s="15">
        <v>8.3999999999999995E-3</v>
      </c>
      <c r="T144" s="16">
        <v>5.1000000000000004E-3</v>
      </c>
      <c r="U144" s="16">
        <v>1</v>
      </c>
      <c r="V144" s="29"/>
      <c r="W144" s="29"/>
    </row>
    <row r="145" spans="17:23" ht="15.75" thickBot="1" x14ac:dyDescent="0.3">
      <c r="Q145" s="11" t="s">
        <v>35</v>
      </c>
      <c r="R145" s="9">
        <v>2023</v>
      </c>
      <c r="S145" s="15">
        <v>8.3000000000000001E-3</v>
      </c>
      <c r="T145" s="16">
        <v>5.1000000000000004E-3</v>
      </c>
      <c r="U145" s="16">
        <v>1</v>
      </c>
      <c r="V145" s="29"/>
      <c r="W145" s="29"/>
    </row>
    <row r="146" spans="17:23" ht="15.75" thickBot="1" x14ac:dyDescent="0.3">
      <c r="Q146" s="11" t="s">
        <v>35</v>
      </c>
      <c r="R146" s="9">
        <v>2024</v>
      </c>
      <c r="S146" s="15">
        <v>8.2000000000000007E-3</v>
      </c>
      <c r="T146" s="16">
        <v>5.0000000000000001E-3</v>
      </c>
      <c r="U146" s="16">
        <v>1</v>
      </c>
      <c r="V146" s="29"/>
      <c r="W146" s="29"/>
    </row>
    <row r="147" spans="17:23" ht="15.75" customHeight="1" thickBot="1" x14ac:dyDescent="0.3">
      <c r="Q147" s="11" t="s">
        <v>36</v>
      </c>
      <c r="R147" s="9">
        <v>2020</v>
      </c>
      <c r="S147" s="138">
        <v>0.40899999999999997</v>
      </c>
      <c r="T147" s="139">
        <v>0.1739</v>
      </c>
      <c r="U147" s="139">
        <v>1</v>
      </c>
      <c r="V147" s="29"/>
      <c r="W147" s="29"/>
    </row>
    <row r="148" spans="17:23" ht="15.75" thickBot="1" x14ac:dyDescent="0.3">
      <c r="Q148" s="11" t="s">
        <v>36</v>
      </c>
      <c r="R148" s="9">
        <v>2021</v>
      </c>
      <c r="S148" s="140">
        <v>0.40279999999999999</v>
      </c>
      <c r="T148" s="141">
        <v>0.17130000000000001</v>
      </c>
      <c r="U148" s="141">
        <v>1</v>
      </c>
      <c r="V148" s="29"/>
      <c r="W148" s="29"/>
    </row>
    <row r="149" spans="17:23" ht="15.75" thickBot="1" x14ac:dyDescent="0.3">
      <c r="Q149" s="11" t="s">
        <v>36</v>
      </c>
      <c r="R149" s="9">
        <v>2022</v>
      </c>
      <c r="S149" s="140">
        <v>0.39679999999999999</v>
      </c>
      <c r="T149" s="141">
        <v>0.16869999999999999</v>
      </c>
      <c r="U149" s="141">
        <v>1</v>
      </c>
      <c r="V149" s="29"/>
      <c r="W149" s="29"/>
    </row>
    <row r="150" spans="17:23" ht="15.75" thickBot="1" x14ac:dyDescent="0.3">
      <c r="Q150" s="11" t="s">
        <v>36</v>
      </c>
      <c r="R150" s="9">
        <v>2023</v>
      </c>
      <c r="S150" s="140">
        <v>0.39090000000000003</v>
      </c>
      <c r="T150" s="141">
        <v>0.16619999999999999</v>
      </c>
      <c r="U150" s="141">
        <v>1</v>
      </c>
      <c r="V150" s="29"/>
      <c r="W150" s="29"/>
    </row>
    <row r="151" spans="17:23" ht="15.75" thickBot="1" x14ac:dyDescent="0.3">
      <c r="Q151" s="11" t="s">
        <v>36</v>
      </c>
      <c r="R151" s="9">
        <v>2024</v>
      </c>
      <c r="S151" s="140">
        <v>0.38500000000000001</v>
      </c>
      <c r="T151" s="141">
        <v>0.16370000000000001</v>
      </c>
      <c r="U151" s="141">
        <v>1</v>
      </c>
      <c r="V151" s="29"/>
      <c r="W151" s="29"/>
    </row>
    <row r="152" spans="17:23" ht="57" customHeight="1" thickBot="1" x14ac:dyDescent="0.3">
      <c r="Q152" s="11" t="s">
        <v>37</v>
      </c>
      <c r="R152" s="9">
        <v>2020</v>
      </c>
      <c r="S152" s="138">
        <v>0.13789999999999999</v>
      </c>
      <c r="T152" s="139">
        <v>3.9399999999999998E-2</v>
      </c>
      <c r="U152" s="139">
        <v>1</v>
      </c>
      <c r="V152" s="29"/>
      <c r="W152" s="29"/>
    </row>
    <row r="153" spans="17:23" ht="15.75" thickBot="1" x14ac:dyDescent="0.3">
      <c r="Q153" s="11" t="s">
        <v>37</v>
      </c>
      <c r="R153" s="9">
        <v>2021</v>
      </c>
      <c r="S153" s="140">
        <v>0.1358</v>
      </c>
      <c r="T153" s="141">
        <v>3.8800000000000001E-2</v>
      </c>
      <c r="U153" s="141">
        <v>1</v>
      </c>
      <c r="V153" s="29"/>
      <c r="W153" s="29"/>
    </row>
    <row r="154" spans="17:23" ht="15.75" thickBot="1" x14ac:dyDescent="0.3">
      <c r="Q154" s="11" t="s">
        <v>37</v>
      </c>
      <c r="R154" s="9">
        <v>2022</v>
      </c>
      <c r="S154" s="140">
        <v>0.1338</v>
      </c>
      <c r="T154" s="141">
        <v>3.8199999999999998E-2</v>
      </c>
      <c r="U154" s="141">
        <v>1</v>
      </c>
      <c r="V154" s="29"/>
      <c r="W154" s="29"/>
    </row>
    <row r="155" spans="17:23" ht="15.75" thickBot="1" x14ac:dyDescent="0.3">
      <c r="Q155" s="11" t="s">
        <v>37</v>
      </c>
      <c r="R155" s="9">
        <v>2023</v>
      </c>
      <c r="S155" s="140">
        <v>0.1318</v>
      </c>
      <c r="T155" s="141">
        <v>3.7699999999999997E-2</v>
      </c>
      <c r="U155" s="141">
        <v>1</v>
      </c>
      <c r="V155" s="29"/>
      <c r="W155" s="29"/>
    </row>
    <row r="156" spans="17:23" ht="15.75" thickBot="1" x14ac:dyDescent="0.3">
      <c r="Q156" s="11" t="s">
        <v>37</v>
      </c>
      <c r="R156" s="9">
        <v>2024</v>
      </c>
      <c r="S156" s="140">
        <v>0.1298</v>
      </c>
      <c r="T156" s="141">
        <v>3.7100000000000001E-2</v>
      </c>
      <c r="U156" s="141">
        <v>1</v>
      </c>
      <c r="V156" s="29"/>
      <c r="W156" s="29"/>
    </row>
    <row r="157" spans="17:23" ht="57" customHeight="1" thickBot="1" x14ac:dyDescent="0.3">
      <c r="Q157" s="11" t="s">
        <v>38</v>
      </c>
      <c r="R157" s="9">
        <v>2020</v>
      </c>
      <c r="S157" s="13">
        <v>6.8400000000000002E-2</v>
      </c>
      <c r="T157" s="14">
        <v>2.35E-2</v>
      </c>
      <c r="U157" s="14">
        <v>1</v>
      </c>
      <c r="V157" s="29"/>
      <c r="W157" s="29"/>
    </row>
    <row r="158" spans="17:23" ht="15.75" thickBot="1" x14ac:dyDescent="0.3">
      <c r="Q158" s="11" t="s">
        <v>38</v>
      </c>
      <c r="R158" s="9">
        <v>2021</v>
      </c>
      <c r="S158" s="15">
        <v>6.7400000000000002E-2</v>
      </c>
      <c r="T158" s="16">
        <v>2.3099999999999999E-2</v>
      </c>
      <c r="U158" s="16">
        <v>1</v>
      </c>
      <c r="V158" s="29"/>
      <c r="W158" s="29"/>
    </row>
    <row r="159" spans="17:23" ht="15.75" thickBot="1" x14ac:dyDescent="0.3">
      <c r="Q159" s="11" t="s">
        <v>38</v>
      </c>
      <c r="R159" s="9">
        <v>2022</v>
      </c>
      <c r="S159" s="15">
        <v>6.6400000000000001E-2</v>
      </c>
      <c r="T159" s="16">
        <v>2.2800000000000001E-2</v>
      </c>
      <c r="U159" s="16">
        <v>1</v>
      </c>
      <c r="V159" s="29"/>
      <c r="W159" s="29"/>
    </row>
    <row r="160" spans="17:23" ht="15.75" thickBot="1" x14ac:dyDescent="0.3">
      <c r="Q160" s="11" t="s">
        <v>38</v>
      </c>
      <c r="R160" s="9">
        <v>2023</v>
      </c>
      <c r="S160" s="15">
        <v>6.54E-2</v>
      </c>
      <c r="T160" s="16">
        <v>2.24E-2</v>
      </c>
      <c r="U160" s="16">
        <v>1</v>
      </c>
      <c r="V160" s="29"/>
      <c r="W160" s="29"/>
    </row>
    <row r="161" spans="12:29" ht="15.75" thickBot="1" x14ac:dyDescent="0.3">
      <c r="Q161" s="11" t="s">
        <v>38</v>
      </c>
      <c r="R161" s="9">
        <v>2024</v>
      </c>
      <c r="S161" s="15">
        <v>6.4399999999999999E-2</v>
      </c>
      <c r="T161" s="16">
        <v>2.2100000000000002E-2</v>
      </c>
      <c r="U161" s="16">
        <v>1</v>
      </c>
      <c r="V161" s="29"/>
      <c r="W161" s="29"/>
    </row>
    <row r="162" spans="12:29" ht="15.75" thickBot="1" x14ac:dyDescent="0.3">
      <c r="L162" s="20"/>
      <c r="M162" t="s">
        <v>142</v>
      </c>
      <c r="Q162" s="18" t="str">
        <f>Q220</f>
        <v>Акционерное общество
"НордЭнерджиСистемс"</v>
      </c>
      <c r="R162" s="19">
        <v>2018</v>
      </c>
      <c r="S162" s="22">
        <v>0.45600000000000002</v>
      </c>
      <c r="T162" s="127">
        <v>0.20610000000000001</v>
      </c>
      <c r="U162" s="127">
        <v>1.0313000000000001</v>
      </c>
      <c r="V162" s="29"/>
      <c r="W162" s="29"/>
    </row>
    <row r="163" spans="12:29" ht="15.75" thickBot="1" x14ac:dyDescent="0.3">
      <c r="Q163" s="18" t="str">
        <f>Q162</f>
        <v>Акционерное общество
"НордЭнерджиСистемс"</v>
      </c>
      <c r="R163" s="19">
        <v>2019</v>
      </c>
      <c r="S163" s="146">
        <v>0.44919999999999999</v>
      </c>
      <c r="T163" s="126">
        <v>0.20300000000000001</v>
      </c>
      <c r="U163" s="126">
        <v>1.0158</v>
      </c>
      <c r="V163" s="29"/>
      <c r="W163" s="29"/>
    </row>
    <row r="164" spans="12:29" ht="15.75" thickBot="1" x14ac:dyDescent="0.3">
      <c r="Q164" s="18" t="str">
        <f t="shared" ref="Q164:Q166" si="0">Q163</f>
        <v>Акционерное общество
"НордЭнерджиСистемс"</v>
      </c>
      <c r="R164" s="19">
        <v>2020</v>
      </c>
      <c r="S164" s="146">
        <v>0.44240000000000002</v>
      </c>
      <c r="T164" s="126">
        <v>0.19989999999999999</v>
      </c>
      <c r="U164" s="126">
        <v>1.0005999999999999</v>
      </c>
      <c r="V164" s="29"/>
      <c r="W164" s="29"/>
    </row>
    <row r="165" spans="12:29" ht="15.75" thickBot="1" x14ac:dyDescent="0.3">
      <c r="Q165" s="18" t="str">
        <f t="shared" si="0"/>
        <v>Акционерное общество
"НордЭнерджиСистемс"</v>
      </c>
      <c r="R165" s="19">
        <v>2021</v>
      </c>
      <c r="S165" s="146">
        <v>0.43580000000000002</v>
      </c>
      <c r="T165" s="126">
        <v>0.19689999999999999</v>
      </c>
      <c r="U165" s="126">
        <v>1</v>
      </c>
      <c r="V165" s="29"/>
      <c r="W165" s="29"/>
    </row>
    <row r="166" spans="12:29" ht="15.75" thickBot="1" x14ac:dyDescent="0.3">
      <c r="Q166" s="18" t="str">
        <f t="shared" si="0"/>
        <v>Акционерное общество
"НордЭнерджиСистемс"</v>
      </c>
      <c r="R166" s="19">
        <v>2022</v>
      </c>
      <c r="S166" s="146">
        <v>0.42920000000000003</v>
      </c>
      <c r="T166" s="126">
        <v>0.19400000000000001</v>
      </c>
      <c r="U166" s="126">
        <v>1</v>
      </c>
      <c r="V166" s="29"/>
      <c r="W166" s="29"/>
    </row>
    <row r="167" spans="12:29" ht="15.75" thickBot="1" x14ac:dyDescent="0.3">
      <c r="Q167" s="21" t="s">
        <v>143</v>
      </c>
      <c r="R167" s="19">
        <v>2018</v>
      </c>
      <c r="S167" s="22">
        <v>0.14560000000000001</v>
      </c>
      <c r="T167" s="23">
        <v>8.9800000000000005E-2</v>
      </c>
      <c r="U167" s="127">
        <v>1</v>
      </c>
      <c r="V167" s="32"/>
      <c r="W167" s="32"/>
      <c r="AA167" s="31"/>
      <c r="AB167" s="31"/>
      <c r="AC167" s="31"/>
    </row>
    <row r="168" spans="12:29" ht="15.75" thickBot="1" x14ac:dyDescent="0.3">
      <c r="Q168" s="21" t="s">
        <v>143</v>
      </c>
      <c r="R168" s="19">
        <v>2019</v>
      </c>
      <c r="S168" s="24">
        <v>0.1434</v>
      </c>
      <c r="T168" s="25">
        <v>8.8499999999999995E-2</v>
      </c>
      <c r="U168" s="126">
        <v>1</v>
      </c>
      <c r="V168" s="32"/>
      <c r="W168" s="32"/>
      <c r="AA168" s="31"/>
      <c r="AB168" s="31"/>
      <c r="AC168" s="31"/>
    </row>
    <row r="169" spans="12:29" ht="15.75" thickBot="1" x14ac:dyDescent="0.3">
      <c r="Q169" s="21" t="s">
        <v>143</v>
      </c>
      <c r="R169" s="19">
        <v>2020</v>
      </c>
      <c r="S169" s="24">
        <v>0.14119999999999999</v>
      </c>
      <c r="T169" s="25">
        <v>8.7099999999999997E-2</v>
      </c>
      <c r="U169" s="126">
        <v>1</v>
      </c>
      <c r="V169" s="32"/>
      <c r="W169" s="32"/>
      <c r="AA169" s="31"/>
      <c r="AB169" s="31"/>
      <c r="AC169" s="31"/>
    </row>
    <row r="170" spans="12:29" ht="15.75" thickBot="1" x14ac:dyDescent="0.3">
      <c r="Q170" s="21" t="s">
        <v>143</v>
      </c>
      <c r="R170" s="19">
        <v>2021</v>
      </c>
      <c r="S170" s="24">
        <v>0.1391</v>
      </c>
      <c r="T170" s="25">
        <v>8.5800000000000001E-2</v>
      </c>
      <c r="U170" s="126">
        <v>1</v>
      </c>
      <c r="V170" s="32"/>
      <c r="W170" s="32"/>
      <c r="AA170" s="31"/>
      <c r="AB170" s="31"/>
      <c r="AC170" s="31"/>
    </row>
    <row r="171" spans="12:29" ht="15.75" thickBot="1" x14ac:dyDescent="0.3">
      <c r="Q171" s="21" t="s">
        <v>143</v>
      </c>
      <c r="R171" s="19">
        <v>2022</v>
      </c>
      <c r="S171" s="24">
        <v>0.13700000000000001</v>
      </c>
      <c r="T171" s="25">
        <v>8.4500000000000006E-2</v>
      </c>
      <c r="U171" s="126">
        <v>1</v>
      </c>
      <c r="V171" s="32"/>
      <c r="W171" s="32"/>
      <c r="AA171" s="31"/>
      <c r="AB171" s="31"/>
      <c r="AC171" s="31"/>
    </row>
    <row r="172" spans="12:29" ht="15.75" thickBot="1" x14ac:dyDescent="0.3">
      <c r="Q172" s="21" t="s">
        <v>176</v>
      </c>
      <c r="R172" s="19">
        <v>2018</v>
      </c>
      <c r="S172" s="24">
        <v>0.45599401568087866</v>
      </c>
      <c r="T172" s="25">
        <v>0.20608410172286826</v>
      </c>
      <c r="U172" s="126">
        <v>1.0312620890078223</v>
      </c>
      <c r="V172" s="32"/>
      <c r="W172" s="32"/>
      <c r="AA172" s="31"/>
      <c r="AB172" s="31"/>
      <c r="AC172" s="31"/>
    </row>
    <row r="173" spans="12:29" ht="15.75" thickBot="1" x14ac:dyDescent="0.3">
      <c r="Q173" s="21" t="s">
        <v>176</v>
      </c>
      <c r="R173" s="19">
        <v>2019</v>
      </c>
      <c r="S173" s="24">
        <v>0.44915410544566547</v>
      </c>
      <c r="T173" s="25">
        <v>0.20299284019702524</v>
      </c>
      <c r="U173" s="126">
        <v>1.0157931576727051</v>
      </c>
      <c r="V173" s="32"/>
      <c r="W173" s="32"/>
      <c r="AA173" s="31"/>
      <c r="AB173" s="31"/>
      <c r="AC173" s="31"/>
    </row>
    <row r="174" spans="12:29" ht="15.75" thickBot="1" x14ac:dyDescent="0.3">
      <c r="Q174" s="21" t="s">
        <v>176</v>
      </c>
      <c r="R174" s="19">
        <v>2020</v>
      </c>
      <c r="S174" s="24">
        <v>0.44241679386398047</v>
      </c>
      <c r="T174" s="25">
        <v>0.19994794759406986</v>
      </c>
      <c r="U174" s="126">
        <v>1.0005562603076146</v>
      </c>
      <c r="V174" s="32"/>
      <c r="W174" s="32"/>
      <c r="AA174" s="31"/>
      <c r="AB174" s="31"/>
      <c r="AC174" s="31"/>
    </row>
    <row r="175" spans="12:29" ht="15.75" thickBot="1" x14ac:dyDescent="0.3">
      <c r="Q175" s="21" t="s">
        <v>176</v>
      </c>
      <c r="R175" s="19">
        <v>2021</v>
      </c>
      <c r="S175" s="24">
        <v>0.43578054195602078</v>
      </c>
      <c r="T175" s="25">
        <v>0.19694872838015881</v>
      </c>
      <c r="U175" s="126">
        <v>1</v>
      </c>
      <c r="V175" s="32"/>
      <c r="W175" s="32"/>
      <c r="AA175" s="31"/>
      <c r="AB175" s="31"/>
      <c r="AC175" s="31"/>
    </row>
    <row r="176" spans="12:29" ht="15.75" thickBot="1" x14ac:dyDescent="0.3">
      <c r="Q176" s="21" t="s">
        <v>176</v>
      </c>
      <c r="R176" s="19">
        <v>2022</v>
      </c>
      <c r="S176" s="24">
        <v>0.42924383382668047</v>
      </c>
      <c r="T176" s="25">
        <v>0.19399449745445643</v>
      </c>
      <c r="U176" s="126">
        <v>1</v>
      </c>
      <c r="V176" s="32"/>
      <c r="W176" s="32"/>
      <c r="AA176" s="31"/>
      <c r="AB176" s="31"/>
      <c r="AC176" s="31"/>
    </row>
    <row r="177" spans="17:29" ht="15.75" thickBot="1" x14ac:dyDescent="0.3">
      <c r="Q177" s="21" t="s">
        <v>144</v>
      </c>
      <c r="R177" s="19">
        <v>2018</v>
      </c>
      <c r="S177" s="22">
        <v>1.2818000000000001</v>
      </c>
      <c r="T177" s="26">
        <v>0.28470000000000001</v>
      </c>
      <c r="U177" s="26">
        <v>1</v>
      </c>
      <c r="V177" s="32"/>
      <c r="W177" s="32"/>
      <c r="AA177" s="31"/>
      <c r="AB177" s="31"/>
      <c r="AC177" s="31"/>
    </row>
    <row r="178" spans="17:29" ht="15.75" thickBot="1" x14ac:dyDescent="0.3">
      <c r="Q178" s="21" t="s">
        <v>144</v>
      </c>
      <c r="R178" s="19">
        <v>2019</v>
      </c>
      <c r="S178" s="24">
        <v>1.2625999999999999</v>
      </c>
      <c r="T178" s="24">
        <v>0.28039999999999998</v>
      </c>
      <c r="U178" s="24">
        <v>1</v>
      </c>
      <c r="V178" s="32"/>
      <c r="W178" s="32"/>
      <c r="AA178" s="31"/>
      <c r="AB178" s="31"/>
      <c r="AC178" s="31"/>
    </row>
    <row r="179" spans="17:29" ht="15.75" thickBot="1" x14ac:dyDescent="0.3">
      <c r="Q179" s="21" t="s">
        <v>144</v>
      </c>
      <c r="R179" s="19">
        <v>2020</v>
      </c>
      <c r="S179" s="24">
        <v>1.2436</v>
      </c>
      <c r="T179" s="24">
        <v>0.2762</v>
      </c>
      <c r="U179" s="24">
        <v>1</v>
      </c>
      <c r="V179" s="32"/>
      <c r="W179" s="32"/>
      <c r="AA179" s="31"/>
      <c r="AB179" s="31"/>
      <c r="AC179" s="31"/>
    </row>
    <row r="180" spans="17:29" ht="15.75" thickBot="1" x14ac:dyDescent="0.3">
      <c r="Q180" s="21" t="s">
        <v>144</v>
      </c>
      <c r="R180" s="19">
        <v>2021</v>
      </c>
      <c r="S180" s="24">
        <v>1.2250000000000001</v>
      </c>
      <c r="T180" s="24">
        <v>0.27210000000000001</v>
      </c>
      <c r="U180" s="24">
        <v>1</v>
      </c>
      <c r="V180" s="32"/>
      <c r="W180" s="32"/>
      <c r="AA180" s="31"/>
      <c r="AB180" s="31"/>
      <c r="AC180" s="31"/>
    </row>
    <row r="181" spans="17:29" ht="15.75" thickBot="1" x14ac:dyDescent="0.3">
      <c r="Q181" s="21" t="s">
        <v>144</v>
      </c>
      <c r="R181" s="19">
        <v>2022</v>
      </c>
      <c r="S181" s="24">
        <v>1.2065999999999999</v>
      </c>
      <c r="T181" s="24">
        <v>0.26800000000000002</v>
      </c>
      <c r="U181" s="24">
        <v>1</v>
      </c>
      <c r="V181" s="32"/>
      <c r="W181" s="32"/>
      <c r="AA181" s="31"/>
      <c r="AB181" s="31"/>
      <c r="AC181" s="31"/>
    </row>
    <row r="182" spans="17:29" ht="15.75" thickBot="1" x14ac:dyDescent="0.3">
      <c r="Q182" s="21" t="s">
        <v>145</v>
      </c>
      <c r="R182" s="19">
        <v>2018</v>
      </c>
      <c r="S182" s="27">
        <v>6.25E-2</v>
      </c>
      <c r="T182" s="26">
        <v>4.2799999999999998E-2</v>
      </c>
      <c r="U182" s="127">
        <v>1</v>
      </c>
      <c r="V182" s="32"/>
      <c r="W182" s="32"/>
      <c r="AA182" s="31"/>
      <c r="AB182" s="31"/>
      <c r="AC182" s="31"/>
    </row>
    <row r="183" spans="17:29" ht="15.75" thickBot="1" x14ac:dyDescent="0.3">
      <c r="Q183" s="21" t="s">
        <v>145</v>
      </c>
      <c r="R183" s="19">
        <v>2019</v>
      </c>
      <c r="S183" s="25">
        <v>6.1499999999999999E-2</v>
      </c>
      <c r="T183" s="24">
        <v>4.2200000000000001E-2</v>
      </c>
      <c r="U183" s="126">
        <v>1</v>
      </c>
      <c r="V183" s="32"/>
      <c r="W183" s="32"/>
      <c r="AA183" s="31"/>
      <c r="AB183" s="31"/>
      <c r="AC183" s="31"/>
    </row>
    <row r="184" spans="17:29" ht="15.75" thickBot="1" x14ac:dyDescent="0.3">
      <c r="Q184" s="21" t="s">
        <v>145</v>
      </c>
      <c r="R184" s="19">
        <v>2020</v>
      </c>
      <c r="S184" s="25">
        <v>6.0600000000000001E-2</v>
      </c>
      <c r="T184" s="24">
        <v>4.1500000000000002E-2</v>
      </c>
      <c r="U184" s="126">
        <v>1</v>
      </c>
      <c r="V184" s="32"/>
      <c r="W184" s="32"/>
      <c r="AA184" s="31"/>
      <c r="AB184" s="31"/>
      <c r="AC184" s="31"/>
    </row>
    <row r="185" spans="17:29" ht="15.75" thickBot="1" x14ac:dyDescent="0.3">
      <c r="Q185" s="21" t="s">
        <v>145</v>
      </c>
      <c r="R185" s="19">
        <v>2021</v>
      </c>
      <c r="S185" s="25">
        <v>5.9700000000000003E-2</v>
      </c>
      <c r="T185" s="24">
        <v>4.0899999999999999E-2</v>
      </c>
      <c r="U185" s="126">
        <v>1</v>
      </c>
      <c r="V185" s="32"/>
      <c r="W185" s="32"/>
      <c r="AA185" s="31"/>
      <c r="AB185" s="31"/>
      <c r="AC185" s="31"/>
    </row>
    <row r="186" spans="17:29" ht="15.75" thickBot="1" x14ac:dyDescent="0.3">
      <c r="Q186" s="21" t="s">
        <v>145</v>
      </c>
      <c r="R186" s="19">
        <v>2022</v>
      </c>
      <c r="S186" s="25">
        <v>5.8799999999999998E-2</v>
      </c>
      <c r="T186" s="24">
        <v>4.0300000000000002E-2</v>
      </c>
      <c r="U186" s="126">
        <v>1</v>
      </c>
      <c r="V186" s="32"/>
      <c r="W186" s="32"/>
      <c r="AA186" s="31"/>
      <c r="AB186" s="31"/>
      <c r="AC186" s="31"/>
    </row>
    <row r="187" spans="17:29" ht="15.75" thickBot="1" x14ac:dyDescent="0.3">
      <c r="Q187" s="21" t="s">
        <v>146</v>
      </c>
      <c r="R187" s="19">
        <v>2018</v>
      </c>
      <c r="S187" s="27">
        <v>4.1599999999999996E-3</v>
      </c>
      <c r="T187" s="26">
        <v>4.444E-2</v>
      </c>
      <c r="U187" s="127">
        <v>1.2090000000000001</v>
      </c>
      <c r="V187" s="32"/>
      <c r="W187" s="32"/>
    </row>
    <row r="188" spans="17:29" ht="15.75" thickBot="1" x14ac:dyDescent="0.3">
      <c r="Q188" s="21" t="s">
        <v>146</v>
      </c>
      <c r="R188" s="19">
        <v>2019</v>
      </c>
      <c r="S188" s="25">
        <v>4.1000000000000003E-3</v>
      </c>
      <c r="T188" s="24">
        <v>4.3779999999999999E-2</v>
      </c>
      <c r="U188" s="126">
        <v>1.1915</v>
      </c>
      <c r="V188" s="32"/>
      <c r="W188" s="32"/>
    </row>
    <row r="189" spans="17:29" ht="15.75" thickBot="1" x14ac:dyDescent="0.3">
      <c r="Q189" s="21" t="s">
        <v>146</v>
      </c>
      <c r="R189" s="19">
        <v>2020</v>
      </c>
      <c r="S189" s="25">
        <v>4.0400000000000002E-3</v>
      </c>
      <c r="T189" s="24">
        <v>4.3119999999999999E-2</v>
      </c>
      <c r="U189" s="126">
        <v>1.1736</v>
      </c>
      <c r="V189" s="32"/>
      <c r="W189" s="32"/>
    </row>
    <row r="190" spans="17:29" ht="15.75" thickBot="1" x14ac:dyDescent="0.3">
      <c r="Q190" s="21" t="s">
        <v>146</v>
      </c>
      <c r="R190" s="19">
        <v>2021</v>
      </c>
      <c r="S190" s="25">
        <v>3.98E-3</v>
      </c>
      <c r="T190" s="24">
        <v>4.2470000000000001E-2</v>
      </c>
      <c r="U190" s="126">
        <v>1.1566000000000001</v>
      </c>
      <c r="V190" s="32"/>
      <c r="W190" s="32"/>
    </row>
    <row r="191" spans="17:29" ht="15.75" thickBot="1" x14ac:dyDescent="0.3">
      <c r="Q191" s="21" t="s">
        <v>146</v>
      </c>
      <c r="R191" s="19">
        <v>2022</v>
      </c>
      <c r="S191" s="25">
        <v>3.9199999999999999E-3</v>
      </c>
      <c r="T191" s="24">
        <v>4.1840000000000002E-2</v>
      </c>
      <c r="U191" s="126">
        <v>1.1392</v>
      </c>
      <c r="V191" s="32"/>
      <c r="W191" s="32"/>
    </row>
    <row r="192" spans="17:29" ht="15.75" thickBot="1" x14ac:dyDescent="0.3">
      <c r="Q192" s="21" t="s">
        <v>147</v>
      </c>
      <c r="R192" s="19">
        <v>2018</v>
      </c>
      <c r="S192" s="27">
        <v>2.2959999999999998</v>
      </c>
      <c r="T192" s="26">
        <v>0.77329999999999999</v>
      </c>
      <c r="U192" s="127">
        <v>1</v>
      </c>
      <c r="V192" s="32"/>
      <c r="W192" s="32"/>
    </row>
    <row r="193" spans="17:23" ht="15.75" thickBot="1" x14ac:dyDescent="0.3">
      <c r="Q193" s="21" t="s">
        <v>147</v>
      </c>
      <c r="R193" s="19">
        <v>2019</v>
      </c>
      <c r="S193" s="25">
        <v>1.792</v>
      </c>
      <c r="T193" s="24">
        <v>0.58699999999999997</v>
      </c>
      <c r="U193" s="126">
        <v>1</v>
      </c>
      <c r="V193" s="32"/>
      <c r="W193" s="32"/>
    </row>
    <row r="194" spans="17:23" ht="15.75" thickBot="1" x14ac:dyDescent="0.3">
      <c r="Q194" s="21" t="s">
        <v>147</v>
      </c>
      <c r="R194" s="19">
        <v>2020</v>
      </c>
      <c r="S194" s="25">
        <v>1.3979999999999999</v>
      </c>
      <c r="T194" s="24">
        <v>0.4456</v>
      </c>
      <c r="U194" s="126">
        <v>1</v>
      </c>
      <c r="V194" s="32"/>
      <c r="W194" s="32"/>
    </row>
    <row r="195" spans="17:23" ht="15.75" thickBot="1" x14ac:dyDescent="0.3">
      <c r="Q195" s="21" t="s">
        <v>148</v>
      </c>
      <c r="R195" s="19">
        <v>2018</v>
      </c>
      <c r="S195" s="27">
        <v>2.2959999999999998</v>
      </c>
      <c r="T195" s="26">
        <v>0.77329999999999999</v>
      </c>
      <c r="U195" s="127">
        <v>1</v>
      </c>
      <c r="V195" s="32"/>
      <c r="W195" s="32"/>
    </row>
    <row r="196" spans="17:23" ht="15.75" thickBot="1" x14ac:dyDescent="0.3">
      <c r="Q196" s="21" t="s">
        <v>148</v>
      </c>
      <c r="R196" s="19">
        <v>2019</v>
      </c>
      <c r="S196" s="25">
        <v>1.792</v>
      </c>
      <c r="T196" s="24">
        <v>0.58699999999999997</v>
      </c>
      <c r="U196" s="126">
        <v>1</v>
      </c>
      <c r="V196" s="32"/>
      <c r="W196" s="32"/>
    </row>
    <row r="197" spans="17:23" ht="15.75" thickBot="1" x14ac:dyDescent="0.3">
      <c r="Q197" s="21" t="s">
        <v>148</v>
      </c>
      <c r="R197" s="19">
        <v>2020</v>
      </c>
      <c r="S197" s="25">
        <v>1.3979999999999999</v>
      </c>
      <c r="T197" s="24">
        <v>0.4456</v>
      </c>
      <c r="U197" s="126">
        <v>1</v>
      </c>
      <c r="V197" s="32"/>
      <c r="W197" s="32"/>
    </row>
    <row r="198" spans="17:23" ht="15.75" thickBot="1" x14ac:dyDescent="0.3">
      <c r="Q198" s="21" t="s">
        <v>149</v>
      </c>
      <c r="R198" s="19">
        <v>2018</v>
      </c>
      <c r="S198" s="27">
        <v>4.4379</v>
      </c>
      <c r="T198" s="26">
        <v>0.77329999999999999</v>
      </c>
      <c r="U198" s="127">
        <v>1</v>
      </c>
      <c r="V198" s="32"/>
      <c r="W198" s="32"/>
    </row>
    <row r="199" spans="17:23" ht="15.75" thickBot="1" x14ac:dyDescent="0.3">
      <c r="Q199" s="21" t="s">
        <v>149</v>
      </c>
      <c r="R199" s="19">
        <v>2019</v>
      </c>
      <c r="S199" s="25">
        <v>3.1791999999999998</v>
      </c>
      <c r="T199" s="24">
        <v>0.58699999999999997</v>
      </c>
      <c r="U199" s="126">
        <v>1</v>
      </c>
      <c r="V199" s="32"/>
      <c r="W199" s="32"/>
    </row>
    <row r="200" spans="17:23" ht="15.75" thickBot="1" x14ac:dyDescent="0.3">
      <c r="Q200" s="21" t="s">
        <v>149</v>
      </c>
      <c r="R200" s="19">
        <v>2020</v>
      </c>
      <c r="S200" s="25">
        <v>2.2774999999999999</v>
      </c>
      <c r="T200" s="24">
        <v>0.4456</v>
      </c>
      <c r="U200" s="126">
        <v>1</v>
      </c>
      <c r="V200" s="32"/>
      <c r="W200" s="32"/>
    </row>
    <row r="201" spans="17:23" ht="15.75" thickBot="1" x14ac:dyDescent="0.3">
      <c r="Q201" s="21" t="s">
        <v>150</v>
      </c>
      <c r="R201" s="19">
        <v>2018</v>
      </c>
      <c r="S201" s="27">
        <v>4.4379</v>
      </c>
      <c r="T201" s="26">
        <v>0.77329999999999999</v>
      </c>
      <c r="U201" s="127">
        <v>1</v>
      </c>
    </row>
    <row r="202" spans="17:23" ht="15.75" thickBot="1" x14ac:dyDescent="0.3">
      <c r="Q202" s="21" t="s">
        <v>150</v>
      </c>
      <c r="R202" s="19">
        <v>2019</v>
      </c>
      <c r="S202" s="25">
        <v>3.1791999999999998</v>
      </c>
      <c r="T202" s="24">
        <v>0.58699999999999997</v>
      </c>
      <c r="U202" s="126">
        <v>1</v>
      </c>
    </row>
    <row r="203" spans="17:23" ht="15.75" thickBot="1" x14ac:dyDescent="0.3">
      <c r="Q203" s="21" t="s">
        <v>150</v>
      </c>
      <c r="R203" s="19">
        <v>2020</v>
      </c>
      <c r="S203" s="25">
        <v>2.2774999999999999</v>
      </c>
      <c r="T203" s="24">
        <v>0.4456</v>
      </c>
      <c r="U203" s="126">
        <v>1</v>
      </c>
    </row>
    <row r="204" spans="17:23" ht="15.75" thickBot="1" x14ac:dyDescent="0.3">
      <c r="Q204" s="21" t="s">
        <v>151</v>
      </c>
      <c r="R204" s="19">
        <v>2018</v>
      </c>
      <c r="S204" s="27">
        <v>4.4379</v>
      </c>
      <c r="T204" s="26">
        <v>0.99280000000000002</v>
      </c>
      <c r="U204" s="127">
        <v>1</v>
      </c>
    </row>
    <row r="205" spans="17:23" ht="15.75" thickBot="1" x14ac:dyDescent="0.3">
      <c r="Q205" s="21" t="s">
        <v>151</v>
      </c>
      <c r="R205" s="19">
        <v>2019</v>
      </c>
      <c r="S205" s="25">
        <v>3.1791999999999998</v>
      </c>
      <c r="T205" s="24">
        <v>0.83289999999999997</v>
      </c>
      <c r="U205" s="126">
        <v>1</v>
      </c>
    </row>
    <row r="206" spans="17:23" ht="15.75" thickBot="1" x14ac:dyDescent="0.3">
      <c r="Q206" s="21" t="s">
        <v>151</v>
      </c>
      <c r="R206" s="19">
        <v>2020</v>
      </c>
      <c r="S206" s="25">
        <v>2.2774999999999999</v>
      </c>
      <c r="T206" s="24">
        <v>0.69879999999999998</v>
      </c>
      <c r="U206" s="126">
        <v>1</v>
      </c>
    </row>
    <row r="207" spans="17:23" ht="15.75" thickBot="1" x14ac:dyDescent="0.3">
      <c r="Q207" s="21" t="s">
        <v>151</v>
      </c>
      <c r="R207" s="19">
        <v>2021</v>
      </c>
      <c r="S207" s="25">
        <v>1.6315999999999999</v>
      </c>
      <c r="T207" s="24">
        <v>0.58620000000000005</v>
      </c>
      <c r="U207" s="126">
        <v>1</v>
      </c>
    </row>
    <row r="208" spans="17:23" ht="15.75" thickBot="1" x14ac:dyDescent="0.3">
      <c r="Q208" s="21" t="s">
        <v>151</v>
      </c>
      <c r="R208" s="19">
        <v>2022</v>
      </c>
      <c r="S208" s="25">
        <v>1.1688000000000001</v>
      </c>
      <c r="T208" s="24">
        <v>0.49180000000000001</v>
      </c>
      <c r="U208" s="126">
        <v>1</v>
      </c>
    </row>
    <row r="209" spans="17:23" ht="15.75" thickBot="1" x14ac:dyDescent="0.3">
      <c r="Q209" s="21" t="str">
        <f>Q231</f>
        <v>АО "Сибирско-Уральская энергетическая компания"</v>
      </c>
      <c r="R209" s="19">
        <v>2017</v>
      </c>
      <c r="S209" s="27">
        <v>1.6478999999999999</v>
      </c>
      <c r="T209" s="26">
        <v>0.89749999999999996</v>
      </c>
      <c r="U209" s="127">
        <v>1</v>
      </c>
      <c r="V209" s="31"/>
      <c r="W209" s="31"/>
    </row>
    <row r="210" spans="17:23" ht="15.75" thickBot="1" x14ac:dyDescent="0.3">
      <c r="Q210" s="21" t="str">
        <f>Q209</f>
        <v>АО "Сибирско-Уральская энергетическая компания"</v>
      </c>
      <c r="R210" s="19">
        <v>2018</v>
      </c>
      <c r="S210" s="25">
        <v>1.6231</v>
      </c>
      <c r="T210" s="24">
        <v>0.89749999999999996</v>
      </c>
      <c r="U210" s="126">
        <v>1</v>
      </c>
      <c r="V210" s="31"/>
      <c r="W210" s="31"/>
    </row>
    <row r="211" spans="17:23" ht="15.75" thickBot="1" x14ac:dyDescent="0.3">
      <c r="Q211" s="21" t="str">
        <f t="shared" ref="Q211:Q213" si="1">Q210</f>
        <v>АО "Сибирско-Уральская энергетическая компания"</v>
      </c>
      <c r="R211" s="19">
        <v>2019</v>
      </c>
      <c r="S211" s="25">
        <v>1.5988</v>
      </c>
      <c r="T211" s="24">
        <v>0.89749999999999996</v>
      </c>
      <c r="U211" s="126">
        <v>1</v>
      </c>
      <c r="V211" s="31"/>
      <c r="W211" s="31"/>
    </row>
    <row r="212" spans="17:23" ht="15.75" thickBot="1" x14ac:dyDescent="0.3">
      <c r="Q212" s="21" t="str">
        <f t="shared" si="1"/>
        <v>АО "Сибирско-Уральская энергетическая компания"</v>
      </c>
      <c r="R212" s="19">
        <v>2020</v>
      </c>
      <c r="S212" s="25">
        <v>1.5748</v>
      </c>
      <c r="T212" s="24">
        <v>0.89749999999999996</v>
      </c>
      <c r="U212" s="126">
        <v>1</v>
      </c>
      <c r="V212" s="31"/>
      <c r="W212" s="31"/>
    </row>
    <row r="213" spans="17:23" ht="15.75" thickBot="1" x14ac:dyDescent="0.3">
      <c r="Q213" s="21" t="str">
        <f t="shared" si="1"/>
        <v>АО "Сибирско-Уральская энергетическая компания"</v>
      </c>
      <c r="R213" s="19">
        <v>2021</v>
      </c>
      <c r="S213" s="25">
        <v>1.5511999999999999</v>
      </c>
      <c r="T213" s="24">
        <v>0.89749999999999996</v>
      </c>
      <c r="U213" s="126">
        <v>1</v>
      </c>
      <c r="V213" s="31"/>
      <c r="W213" s="31"/>
    </row>
    <row r="217" spans="17:23" ht="15.75" thickBot="1" x14ac:dyDescent="0.3"/>
    <row r="218" spans="17:23" x14ac:dyDescent="0.25">
      <c r="Q218" s="33" t="s">
        <v>0</v>
      </c>
      <c r="R218" s="33" t="s">
        <v>1</v>
      </c>
    </row>
    <row r="219" spans="17:23" x14ac:dyDescent="0.25">
      <c r="Q219" s="37" t="s">
        <v>178</v>
      </c>
      <c r="R219" s="35">
        <v>2018</v>
      </c>
      <c r="U219" s="31" t="s">
        <v>178</v>
      </c>
    </row>
    <row r="220" spans="17:23" ht="26.25" x14ac:dyDescent="0.25">
      <c r="Q220" s="39" t="s">
        <v>177</v>
      </c>
      <c r="R220" s="35">
        <v>2019</v>
      </c>
      <c r="U220" s="31" t="s">
        <v>200</v>
      </c>
    </row>
    <row r="221" spans="17:23" x14ac:dyDescent="0.25">
      <c r="Q221" s="37" t="s">
        <v>143</v>
      </c>
      <c r="R221" s="35">
        <v>2020</v>
      </c>
      <c r="U221" s="31" t="s">
        <v>201</v>
      </c>
    </row>
    <row r="222" spans="17:23" x14ac:dyDescent="0.25">
      <c r="Q222" s="37" t="s">
        <v>176</v>
      </c>
      <c r="R222" s="35">
        <v>2021</v>
      </c>
      <c r="U222" s="31" t="s">
        <v>202</v>
      </c>
    </row>
    <row r="223" spans="17:23" x14ac:dyDescent="0.25">
      <c r="Q223" s="37" t="s">
        <v>151</v>
      </c>
      <c r="R223" s="35">
        <v>2022</v>
      </c>
    </row>
    <row r="224" spans="17:23" x14ac:dyDescent="0.25">
      <c r="Q224" s="37" t="s">
        <v>146</v>
      </c>
      <c r="R224" s="35">
        <v>2023</v>
      </c>
    </row>
    <row r="225" spans="17:18" ht="15.75" thickBot="1" x14ac:dyDescent="0.3">
      <c r="Q225" s="37" t="s">
        <v>144</v>
      </c>
      <c r="R225" s="34">
        <v>2024</v>
      </c>
    </row>
    <row r="226" spans="17:18" x14ac:dyDescent="0.25">
      <c r="Q226" s="37" t="s">
        <v>148</v>
      </c>
      <c r="R226" s="28"/>
    </row>
    <row r="227" spans="17:18" x14ac:dyDescent="0.25">
      <c r="Q227" s="37" t="s">
        <v>149</v>
      </c>
      <c r="R227" s="28"/>
    </row>
    <row r="228" spans="17:18" x14ac:dyDescent="0.25">
      <c r="Q228" s="37" t="s">
        <v>145</v>
      </c>
      <c r="R228" s="28"/>
    </row>
    <row r="229" spans="17:18" x14ac:dyDescent="0.25">
      <c r="Q229" s="37" t="s">
        <v>147</v>
      </c>
      <c r="R229" s="28"/>
    </row>
    <row r="230" spans="17:18" x14ac:dyDescent="0.25">
      <c r="Q230" s="38" t="s">
        <v>150</v>
      </c>
      <c r="R230" s="28"/>
    </row>
    <row r="231" spans="17:18" x14ac:dyDescent="0.25">
      <c r="Q231" s="37" t="s">
        <v>189</v>
      </c>
    </row>
  </sheetData>
  <dataValidations disablePrompts="1" count="2">
    <dataValidation type="list" allowBlank="1" showInputMessage="1" showErrorMessage="1" sqref="D37 C5:C14 F37" xr:uid="{00000000-0002-0000-0600-000000000000}">
      <formula1>#REF!</formula1>
    </dataValidation>
    <dataValidation type="list" allowBlank="1" showInputMessage="1" showErrorMessage="1" sqref="E39" xr:uid="{00000000-0002-0000-0600-000001000000}">
      <formula1>СТО</formula1>
    </dataValidation>
  </dataValidations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7</vt:i4>
      </vt:variant>
    </vt:vector>
  </HeadingPairs>
  <TitlesOfParts>
    <vt:vector size="13" baseType="lpstr">
      <vt:lpstr>Титульный</vt:lpstr>
      <vt:lpstr>СВОД</vt:lpstr>
      <vt:lpstr>Форма 1.3.</vt:lpstr>
      <vt:lpstr>Форма 1.9.</vt:lpstr>
      <vt:lpstr>Форма 8.1.</vt:lpstr>
      <vt:lpstr>Форма 8.3.</vt:lpstr>
      <vt:lpstr>перечень_ТСО</vt:lpstr>
      <vt:lpstr>Период</vt:lpstr>
      <vt:lpstr>СТО</vt:lpstr>
      <vt:lpstr>Столбец13</vt:lpstr>
      <vt:lpstr>Столбец27</vt:lpstr>
      <vt:lpstr>Столбец8</vt:lpstr>
      <vt:lpstr>Столбец9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YakovlevAV</dc:creator>
  <cp:lastModifiedBy>GENTOO</cp:lastModifiedBy>
  <cp:lastPrinted>2020-03-31T04:46:05Z</cp:lastPrinted>
  <dcterms:created xsi:type="dcterms:W3CDTF">2019-12-13T06:05:05Z</dcterms:created>
  <dcterms:modified xsi:type="dcterms:W3CDTF">2021-02-04T11:46:27Z</dcterms:modified>
</cp:coreProperties>
</file>